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checkCompatibility="1" defaultThemeVersion="124226"/>
  <bookViews>
    <workbookView xWindow="120" yWindow="60" windowWidth="18975" windowHeight="7365" tabRatio="948" activeTab="1"/>
  </bookViews>
  <sheets>
    <sheet name="SCIC-Nam 2015" sheetId="101" r:id="rId1"/>
    <sheet name="DMC-Nam 2015" sheetId="108" r:id="rId2"/>
    <sheet name="Bang Tong hop tien vay 2015" sheetId="109" r:id="rId3"/>
    <sheet name="SCIC T1.15" sheetId="81" r:id="rId4"/>
    <sheet name="SCIC T2.15 " sheetId="83" r:id="rId5"/>
    <sheet name="SCIC T3.15" sheetId="85" r:id="rId6"/>
    <sheet name="SCIC T4.15" sheetId="87" r:id="rId7"/>
    <sheet name="SCIC T5.15" sheetId="89" r:id="rId8"/>
    <sheet name="SCIC T6.15" sheetId="91" r:id="rId9"/>
    <sheet name="SCIC T7.15" sheetId="94" r:id="rId10"/>
    <sheet name="SCIC T8.15" sheetId="96" r:id="rId11"/>
    <sheet name="SCIC T9.15" sheetId="97" r:id="rId12"/>
    <sheet name="SCIC T10.15" sheetId="99" r:id="rId13"/>
    <sheet name="SCIC T11.15" sheetId="100" r:id="rId14"/>
    <sheet name="DMC T1.15" sheetId="32" r:id="rId15"/>
    <sheet name="DMC T2.15" sheetId="82" r:id="rId16"/>
    <sheet name="DMC T3.15" sheetId="84" r:id="rId17"/>
    <sheet name="DMC T4.15" sheetId="86" r:id="rId18"/>
    <sheet name="DMC T5.15" sheetId="88" r:id="rId19"/>
    <sheet name="DMC T6.15" sheetId="90" r:id="rId20"/>
    <sheet name="DMC T7.15" sheetId="92" r:id="rId21"/>
    <sheet name="DMC T8.15" sheetId="95" r:id="rId22"/>
    <sheet name="DMC T9.15" sheetId="103" r:id="rId23"/>
    <sheet name="DMC T10.15" sheetId="105" r:id="rId24"/>
    <sheet name="DMC T11.15" sheetId="106" r:id="rId25"/>
    <sheet name="DMC T12.15" sheetId="107" r:id="rId26"/>
    <sheet name="Sheet6 (2)" sheetId="104" r:id="rId27"/>
    <sheet name="Sheet6" sheetId="102" r:id="rId28"/>
  </sheets>
  <externalReferences>
    <externalReference r:id="rId29"/>
  </externalReferences>
  <definedNames>
    <definedName name="_xlnm.Print_Area" localSheetId="1">'DMC-Nam 2015'!$A$2:$N$61</definedName>
    <definedName name="_xlnm.Print_Titles" localSheetId="14">'DMC T1.15'!$3:$4</definedName>
    <definedName name="_xlnm.Print_Titles" localSheetId="23">'DMC T10.15'!$3:$4</definedName>
    <definedName name="_xlnm.Print_Titles" localSheetId="24">'DMC T11.15'!$3:$4</definedName>
    <definedName name="_xlnm.Print_Titles" localSheetId="25">'DMC T12.15'!$3:$4</definedName>
    <definedName name="_xlnm.Print_Titles" localSheetId="15">'DMC T2.15'!$3:$4</definedName>
    <definedName name="_xlnm.Print_Titles" localSheetId="16">'DMC T3.15'!$3:$4</definedName>
    <definedName name="_xlnm.Print_Titles" localSheetId="17">'DMC T4.15'!$3:$4</definedName>
    <definedName name="_xlnm.Print_Titles" localSheetId="18">'DMC T5.15'!$3:$4</definedName>
    <definedName name="_xlnm.Print_Titles" localSheetId="19">'DMC T6.15'!$3:$4</definedName>
    <definedName name="_xlnm.Print_Titles" localSheetId="20">'DMC T7.15'!$3:$4</definedName>
    <definedName name="_xlnm.Print_Titles" localSheetId="21">'DMC T8.15'!$3:$4</definedName>
    <definedName name="_xlnm.Print_Titles" localSheetId="22">'DMC T9.15'!$3:$4</definedName>
  </definedNames>
  <calcPr calcId="124519"/>
</workbook>
</file>

<file path=xl/calcChain.xml><?xml version="1.0" encoding="utf-8"?>
<calcChain xmlns="http://schemas.openxmlformats.org/spreadsheetml/2006/main">
  <c r="O39" i="108"/>
  <c r="B62" i="106" l="1"/>
  <c r="A62"/>
  <c r="B61"/>
  <c r="A61"/>
  <c r="B60"/>
  <c r="A60"/>
  <c r="B59"/>
  <c r="A59"/>
  <c r="B58"/>
  <c r="A58"/>
  <c r="B57"/>
  <c r="A57"/>
  <c r="B56"/>
  <c r="A56"/>
  <c r="B55"/>
  <c r="B54"/>
  <c r="B53"/>
  <c r="B52"/>
  <c r="A52"/>
  <c r="B51"/>
  <c r="B63" s="1"/>
  <c r="B61" i="105"/>
  <c r="A61"/>
  <c r="B60"/>
  <c r="B59"/>
  <c r="B62" s="1"/>
  <c r="A59"/>
  <c r="K58" i="101" l="1"/>
  <c r="J57"/>
  <c r="I56"/>
  <c r="E56"/>
  <c r="C56"/>
  <c r="J55"/>
  <c r="G55"/>
  <c r="G54"/>
  <c r="G47" s="1"/>
  <c r="C53"/>
  <c r="J52"/>
  <c r="F52"/>
  <c r="E52"/>
  <c r="C52"/>
  <c r="E51"/>
  <c r="J49"/>
  <c r="C48"/>
  <c r="K50"/>
  <c r="L7"/>
  <c r="I17" i="108"/>
  <c r="I16"/>
  <c r="I15"/>
  <c r="L17"/>
  <c r="K17"/>
  <c r="L16"/>
  <c r="K16"/>
  <c r="L15"/>
  <c r="K15"/>
  <c r="L13"/>
  <c r="L11"/>
  <c r="K11"/>
  <c r="L10"/>
  <c r="K10"/>
  <c r="L9"/>
  <c r="K9"/>
  <c r="D54" i="109"/>
  <c r="D55" s="1"/>
  <c r="D56" s="1"/>
  <c r="D40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4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l="1"/>
  <c r="D33" s="1"/>
  <c r="D34" s="1"/>
  <c r="D35" s="1"/>
  <c r="B65" i="95"/>
  <c r="B64" i="92"/>
  <c r="B63" i="90"/>
  <c r="B64" i="88"/>
  <c r="B66" i="86"/>
  <c r="B62" i="84"/>
  <c r="B63" i="82"/>
  <c r="B58" i="32"/>
  <c r="B46" i="95"/>
  <c r="B45" i="82"/>
  <c r="B21" i="103"/>
  <c r="B21" i="95"/>
  <c r="B19" i="92"/>
  <c r="B19" i="90"/>
  <c r="B19" i="88"/>
  <c r="B19" i="86"/>
  <c r="B19" i="84"/>
  <c r="B18" i="82"/>
  <c r="B15"/>
  <c r="B18" i="32"/>
  <c r="D9" i="97"/>
  <c r="B19"/>
  <c r="D14" i="96"/>
  <c r="D9"/>
  <c r="B19"/>
  <c r="D14" i="94"/>
  <c r="D9"/>
  <c r="B19"/>
  <c r="D14" i="91"/>
  <c r="D9"/>
  <c r="B19"/>
  <c r="B14"/>
  <c r="D9" i="89"/>
  <c r="B19"/>
  <c r="D14" i="87"/>
  <c r="D9"/>
  <c r="B19"/>
  <c r="B9"/>
  <c r="B19" i="85"/>
  <c r="D18" i="81"/>
  <c r="N12" i="108" l="1"/>
  <c r="N13"/>
  <c r="J17"/>
  <c r="H17"/>
  <c r="G17"/>
  <c r="F17"/>
  <c r="E17"/>
  <c r="D17"/>
  <c r="C17"/>
  <c r="B17"/>
  <c r="J16"/>
  <c r="H16"/>
  <c r="G16"/>
  <c r="F16"/>
  <c r="E16"/>
  <c r="D16"/>
  <c r="C16"/>
  <c r="B16"/>
  <c r="J15"/>
  <c r="H15"/>
  <c r="G15"/>
  <c r="F15"/>
  <c r="E15"/>
  <c r="D15"/>
  <c r="C15"/>
  <c r="B15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I28" i="101"/>
  <c r="H28"/>
  <c r="G28"/>
  <c r="E28"/>
  <c r="J23"/>
  <c r="I23"/>
  <c r="H23"/>
  <c r="G23"/>
  <c r="F23"/>
  <c r="E23"/>
  <c r="G14"/>
  <c r="E9"/>
  <c r="N9" i="108" l="1"/>
  <c r="D8"/>
  <c r="F8"/>
  <c r="H8"/>
  <c r="J8"/>
  <c r="N11"/>
  <c r="C8"/>
  <c r="E8"/>
  <c r="G8"/>
  <c r="I8"/>
  <c r="N10"/>
  <c r="B8"/>
  <c r="N60"/>
  <c r="N59"/>
  <c r="M58"/>
  <c r="L58"/>
  <c r="K58"/>
  <c r="J58"/>
  <c r="I58"/>
  <c r="H58"/>
  <c r="G58"/>
  <c r="F58"/>
  <c r="E58"/>
  <c r="D58"/>
  <c r="C58"/>
  <c r="B58"/>
  <c r="N57"/>
  <c r="N56"/>
  <c r="M55"/>
  <c r="L55"/>
  <c r="K55"/>
  <c r="J55"/>
  <c r="I55"/>
  <c r="H55"/>
  <c r="G55"/>
  <c r="F55"/>
  <c r="E55"/>
  <c r="D55"/>
  <c r="C55"/>
  <c r="B55"/>
  <c r="N54"/>
  <c r="L46"/>
  <c r="N53"/>
  <c r="N52"/>
  <c r="N51"/>
  <c r="N50"/>
  <c r="N49"/>
  <c r="N48"/>
  <c r="N47"/>
  <c r="M46"/>
  <c r="K46"/>
  <c r="J46"/>
  <c r="I46"/>
  <c r="H46"/>
  <c r="G46"/>
  <c r="F46"/>
  <c r="E46"/>
  <c r="C46"/>
  <c r="B46"/>
  <c r="N44"/>
  <c r="N43"/>
  <c r="N42"/>
  <c r="N41"/>
  <c r="N40"/>
  <c r="N39"/>
  <c r="M38"/>
  <c r="L38"/>
  <c r="K38"/>
  <c r="J38"/>
  <c r="I38"/>
  <c r="H38"/>
  <c r="G38"/>
  <c r="F38"/>
  <c r="E38"/>
  <c r="D38"/>
  <c r="C38"/>
  <c r="B38"/>
  <c r="B26" s="1"/>
  <c r="C30"/>
  <c r="N36"/>
  <c r="N35"/>
  <c r="N34"/>
  <c r="N33"/>
  <c r="N32"/>
  <c r="N31"/>
  <c r="L30"/>
  <c r="K30"/>
  <c r="J30"/>
  <c r="J26" s="1"/>
  <c r="I30"/>
  <c r="H30"/>
  <c r="H26" s="1"/>
  <c r="G30"/>
  <c r="F30"/>
  <c r="F26" s="1"/>
  <c r="E30"/>
  <c r="D30"/>
  <c r="B30"/>
  <c r="N29"/>
  <c r="N28"/>
  <c r="M27"/>
  <c r="L27"/>
  <c r="K27"/>
  <c r="J27"/>
  <c r="I27"/>
  <c r="H27"/>
  <c r="G27"/>
  <c r="F27"/>
  <c r="E27"/>
  <c r="D27"/>
  <c r="C27"/>
  <c r="B27"/>
  <c r="K26"/>
  <c r="I26"/>
  <c r="G26"/>
  <c r="E26"/>
  <c r="N25"/>
  <c r="J23"/>
  <c r="F23"/>
  <c r="M23"/>
  <c r="L23"/>
  <c r="K23"/>
  <c r="I23"/>
  <c r="H23"/>
  <c r="G23"/>
  <c r="E23"/>
  <c r="D23"/>
  <c r="C23"/>
  <c r="B23"/>
  <c r="N22"/>
  <c r="N21"/>
  <c r="N20"/>
  <c r="M19"/>
  <c r="L19"/>
  <c r="K19"/>
  <c r="J19"/>
  <c r="I19"/>
  <c r="H19"/>
  <c r="G19"/>
  <c r="F19"/>
  <c r="E19"/>
  <c r="D19"/>
  <c r="C19"/>
  <c r="B19"/>
  <c r="N18"/>
  <c r="M14"/>
  <c r="L14"/>
  <c r="K14"/>
  <c r="J14"/>
  <c r="J7" s="1"/>
  <c r="I14"/>
  <c r="H14"/>
  <c r="H7" s="1"/>
  <c r="H6" s="1"/>
  <c r="G14"/>
  <c r="F14"/>
  <c r="F7" s="1"/>
  <c r="E14"/>
  <c r="D14"/>
  <c r="D7" s="1"/>
  <c r="D6" s="1"/>
  <c r="C14"/>
  <c r="B14"/>
  <c r="B7" s="1"/>
  <c r="B6" s="1"/>
  <c r="B61" s="1"/>
  <c r="E40" i="32" s="1"/>
  <c r="M8" i="108"/>
  <c r="L8"/>
  <c r="K8"/>
  <c r="B58" i="107"/>
  <c r="B47"/>
  <c r="D37"/>
  <c r="D34"/>
  <c r="D25"/>
  <c r="B22"/>
  <c r="B18"/>
  <c r="D17"/>
  <c r="B13"/>
  <c r="D9"/>
  <c r="B7"/>
  <c r="D6"/>
  <c r="B6"/>
  <c r="B47" i="106"/>
  <c r="D37"/>
  <c r="D34"/>
  <c r="D25"/>
  <c r="B22"/>
  <c r="B18"/>
  <c r="D17"/>
  <c r="B13"/>
  <c r="D9"/>
  <c r="B7"/>
  <c r="D6"/>
  <c r="B6"/>
  <c r="B47" i="105"/>
  <c r="D37"/>
  <c r="D34"/>
  <c r="D25"/>
  <c r="B22"/>
  <c r="B18"/>
  <c r="D17"/>
  <c r="B13"/>
  <c r="D9"/>
  <c r="B7"/>
  <c r="D6"/>
  <c r="B6"/>
  <c r="B61" i="103"/>
  <c r="B47"/>
  <c r="D37"/>
  <c r="D34"/>
  <c r="D25"/>
  <c r="B22"/>
  <c r="B18"/>
  <c r="D17"/>
  <c r="B13"/>
  <c r="D9"/>
  <c r="B7"/>
  <c r="D6"/>
  <c r="B6"/>
  <c r="K57" i="101"/>
  <c r="K56"/>
  <c r="K55"/>
  <c r="K54"/>
  <c r="K53"/>
  <c r="K52"/>
  <c r="K49"/>
  <c r="K48"/>
  <c r="J47"/>
  <c r="I47"/>
  <c r="H47"/>
  <c r="F47"/>
  <c r="E47"/>
  <c r="D47"/>
  <c r="C47"/>
  <c r="B47"/>
  <c r="N37"/>
  <c r="H32"/>
  <c r="D32"/>
  <c r="N36"/>
  <c r="N35"/>
  <c r="N34"/>
  <c r="N33"/>
  <c r="M32"/>
  <c r="K32"/>
  <c r="J32"/>
  <c r="I32"/>
  <c r="G32"/>
  <c r="F32"/>
  <c r="E32"/>
  <c r="C32"/>
  <c r="N31"/>
  <c r="N30"/>
  <c r="N29"/>
  <c r="N28"/>
  <c r="N27"/>
  <c r="N26"/>
  <c r="N25"/>
  <c r="N24"/>
  <c r="J22"/>
  <c r="J20" s="1"/>
  <c r="F22"/>
  <c r="F20" s="1"/>
  <c r="D22"/>
  <c r="M22"/>
  <c r="L22"/>
  <c r="K22"/>
  <c r="K20" s="1"/>
  <c r="I22"/>
  <c r="H22"/>
  <c r="G22"/>
  <c r="E22"/>
  <c r="E20" s="1"/>
  <c r="C22"/>
  <c r="B22"/>
  <c r="N21"/>
  <c r="M20"/>
  <c r="G20"/>
  <c r="N19"/>
  <c r="N18"/>
  <c r="M17"/>
  <c r="L17"/>
  <c r="K17"/>
  <c r="J17"/>
  <c r="I17"/>
  <c r="H17"/>
  <c r="G17"/>
  <c r="F17"/>
  <c r="E17"/>
  <c r="D17"/>
  <c r="C17"/>
  <c r="B17"/>
  <c r="N16"/>
  <c r="I46" s="1"/>
  <c r="I45" s="1"/>
  <c r="N15"/>
  <c r="H46" s="1"/>
  <c r="H45" s="1"/>
  <c r="N14"/>
  <c r="N13"/>
  <c r="G46" s="1"/>
  <c r="G45" s="1"/>
  <c r="G59" s="1"/>
  <c r="N12"/>
  <c r="F46" s="1"/>
  <c r="F45" s="1"/>
  <c r="N11"/>
  <c r="E46" s="1"/>
  <c r="E45" s="1"/>
  <c r="N10"/>
  <c r="D46" s="1"/>
  <c r="D45" s="1"/>
  <c r="N9"/>
  <c r="C46" s="1"/>
  <c r="C45" s="1"/>
  <c r="N8"/>
  <c r="B46" s="1"/>
  <c r="M7"/>
  <c r="L6"/>
  <c r="K7"/>
  <c r="J7"/>
  <c r="J6" s="1"/>
  <c r="J38" s="1"/>
  <c r="I7"/>
  <c r="H7"/>
  <c r="H6" s="1"/>
  <c r="G7"/>
  <c r="F7"/>
  <c r="F6" s="1"/>
  <c r="F38" s="1"/>
  <c r="E7"/>
  <c r="D7"/>
  <c r="D6" s="1"/>
  <c r="C7"/>
  <c r="B7"/>
  <c r="B6" s="1"/>
  <c r="D18" i="100"/>
  <c r="B17"/>
  <c r="D8"/>
  <c r="B7"/>
  <c r="B6" s="1"/>
  <c r="D18" i="99"/>
  <c r="B17"/>
  <c r="D8"/>
  <c r="B7"/>
  <c r="B6" s="1"/>
  <c r="D5" i="106" l="1"/>
  <c r="K47" i="101"/>
  <c r="D59"/>
  <c r="F59"/>
  <c r="H59"/>
  <c r="C20"/>
  <c r="C59"/>
  <c r="E59"/>
  <c r="I59"/>
  <c r="I20"/>
  <c r="L7" i="108"/>
  <c r="L6" s="1"/>
  <c r="H61"/>
  <c r="E42" i="92" s="1"/>
  <c r="C6" i="101"/>
  <c r="C38" s="1"/>
  <c r="E6"/>
  <c r="G6"/>
  <c r="G38" s="1"/>
  <c r="I6"/>
  <c r="I38" s="1"/>
  <c r="K6"/>
  <c r="M6"/>
  <c r="M38" s="1"/>
  <c r="D20"/>
  <c r="D38" s="1"/>
  <c r="D5" i="105"/>
  <c r="C7" i="108"/>
  <c r="C6" s="1"/>
  <c r="G7"/>
  <c r="G6" s="1"/>
  <c r="G61" s="1"/>
  <c r="E42" i="90" s="1"/>
  <c r="K7" i="108"/>
  <c r="K6" s="1"/>
  <c r="K61" s="1"/>
  <c r="M7"/>
  <c r="M6" s="1"/>
  <c r="N19"/>
  <c r="N8"/>
  <c r="I7"/>
  <c r="I6" s="1"/>
  <c r="I61" s="1"/>
  <c r="E42" i="95" s="1"/>
  <c r="E7" i="108"/>
  <c r="E6" s="1"/>
  <c r="E61" s="1"/>
  <c r="E42" i="86" s="1"/>
  <c r="D6" i="99"/>
  <c r="N27" i="108"/>
  <c r="N58"/>
  <c r="C26"/>
  <c r="L26"/>
  <c r="F6"/>
  <c r="F61" s="1"/>
  <c r="E42" i="88" s="1"/>
  <c r="J6" i="108"/>
  <c r="J61" s="1"/>
  <c r="E42" i="103" s="1"/>
  <c r="B5"/>
  <c r="B5" i="105"/>
  <c r="D6" i="100"/>
  <c r="B24" s="1"/>
  <c r="D5" i="103"/>
  <c r="B5" i="106"/>
  <c r="B42" s="1"/>
  <c r="L61" i="108"/>
  <c r="N14"/>
  <c r="N15"/>
  <c r="N16"/>
  <c r="O16" s="1"/>
  <c r="O40" s="1"/>
  <c r="N23"/>
  <c r="N24"/>
  <c r="M30"/>
  <c r="M26" s="1"/>
  <c r="N37"/>
  <c r="N38"/>
  <c r="N45"/>
  <c r="D46"/>
  <c r="D26" s="1"/>
  <c r="D61" s="1"/>
  <c r="E42" i="84" s="1"/>
  <c r="B5" i="107"/>
  <c r="N30" i="108"/>
  <c r="N17"/>
  <c r="N55"/>
  <c r="D5" i="107"/>
  <c r="E38" i="101"/>
  <c r="K51"/>
  <c r="N7"/>
  <c r="K38"/>
  <c r="N17"/>
  <c r="H20"/>
  <c r="H38" s="1"/>
  <c r="B45"/>
  <c r="B59" s="1"/>
  <c r="N6"/>
  <c r="N23"/>
  <c r="N22" s="1"/>
  <c r="B32"/>
  <c r="L32"/>
  <c r="L20" s="1"/>
  <c r="L38" s="1"/>
  <c r="J46"/>
  <c r="J45" s="1"/>
  <c r="J59" s="1"/>
  <c r="B24" i="99"/>
  <c r="B42" i="105" l="1"/>
  <c r="M61" i="108"/>
  <c r="N7"/>
  <c r="C61"/>
  <c r="E40" i="82" s="1"/>
  <c r="B42" i="103"/>
  <c r="F42" s="1"/>
  <c r="B42" i="107"/>
  <c r="N6" i="108"/>
  <c r="N26"/>
  <c r="N46"/>
  <c r="N32" i="101"/>
  <c r="B20"/>
  <c r="K45"/>
  <c r="K59" s="1"/>
  <c r="K46"/>
  <c r="N61" i="108" l="1"/>
  <c r="N20" i="101"/>
  <c r="B38"/>
  <c r="N38" s="1"/>
  <c r="D18" i="97" l="1"/>
  <c r="B17"/>
  <c r="D8"/>
  <c r="B7"/>
  <c r="D6"/>
  <c r="B6"/>
  <c r="D18" i="96"/>
  <c r="B17"/>
  <c r="D8"/>
  <c r="B7"/>
  <c r="D6"/>
  <c r="B6"/>
  <c r="B13" i="95"/>
  <c r="B7"/>
  <c r="B47"/>
  <c r="D37"/>
  <c r="D34"/>
  <c r="D25"/>
  <c r="B22"/>
  <c r="D17"/>
  <c r="B18"/>
  <c r="D9"/>
  <c r="D6"/>
  <c r="D18" i="94"/>
  <c r="B17"/>
  <c r="D8"/>
  <c r="B7"/>
  <c r="D6"/>
  <c r="B6"/>
  <c r="B47" i="92"/>
  <c r="D37"/>
  <c r="D34"/>
  <c r="D25"/>
  <c r="B20"/>
  <c r="D17"/>
  <c r="B16"/>
  <c r="B6" s="1"/>
  <c r="B12"/>
  <c r="D9"/>
  <c r="B7"/>
  <c r="D6"/>
  <c r="D8" i="91"/>
  <c r="D18"/>
  <c r="B17"/>
  <c r="B7"/>
  <c r="D25" i="90"/>
  <c r="B47"/>
  <c r="D37"/>
  <c r="D34"/>
  <c r="B20"/>
  <c r="D17"/>
  <c r="B16"/>
  <c r="B12"/>
  <c r="D9"/>
  <c r="B7"/>
  <c r="D6"/>
  <c r="D18" i="89"/>
  <c r="B17"/>
  <c r="D8"/>
  <c r="D6" s="1"/>
  <c r="B7"/>
  <c r="B6" s="1"/>
  <c r="B47" i="88"/>
  <c r="D37"/>
  <c r="D34"/>
  <c r="D25"/>
  <c r="D17"/>
  <c r="B20"/>
  <c r="B16"/>
  <c r="B12"/>
  <c r="D9"/>
  <c r="B7"/>
  <c r="D6"/>
  <c r="D18" i="87"/>
  <c r="B17"/>
  <c r="D8"/>
  <c r="B7"/>
  <c r="B6" s="1"/>
  <c r="D17" i="86"/>
  <c r="B20"/>
  <c r="B47"/>
  <c r="D37"/>
  <c r="D34"/>
  <c r="D25"/>
  <c r="B16"/>
  <c r="B12"/>
  <c r="D9"/>
  <c r="B7"/>
  <c r="D6"/>
  <c r="D18" i="85"/>
  <c r="B17"/>
  <c r="D8"/>
  <c r="B7"/>
  <c r="B6" s="1"/>
  <c r="B7" i="84"/>
  <c r="D25"/>
  <c r="B12"/>
  <c r="B47"/>
  <c r="D37"/>
  <c r="D34"/>
  <c r="B20"/>
  <c r="D17"/>
  <c r="B16"/>
  <c r="D9"/>
  <c r="D6"/>
  <c r="B7" i="83"/>
  <c r="D8"/>
  <c r="D18"/>
  <c r="B17"/>
  <c r="D9" i="82"/>
  <c r="B46"/>
  <c r="D37"/>
  <c r="D34"/>
  <c r="D25"/>
  <c r="B19"/>
  <c r="D17"/>
  <c r="B11"/>
  <c r="B7"/>
  <c r="D6"/>
  <c r="B19" i="32"/>
  <c r="B6" i="91" l="1"/>
  <c r="B6" i="88"/>
  <c r="B5" s="1"/>
  <c r="D6" i="85"/>
  <c r="D6" i="87"/>
  <c r="B24" s="1"/>
  <c r="B24" i="97"/>
  <c r="B24" i="96"/>
  <c r="D5" i="95"/>
  <c r="B6"/>
  <c r="B5" s="1"/>
  <c r="B24" i="94"/>
  <c r="D5" i="92"/>
  <c r="B5"/>
  <c r="B6" i="90"/>
  <c r="B5" s="1"/>
  <c r="D6" i="91"/>
  <c r="B24" s="1"/>
  <c r="D5" i="90"/>
  <c r="B24" i="89"/>
  <c r="D5" i="88"/>
  <c r="B42" s="1"/>
  <c r="F42" s="1"/>
  <c r="B6" i="82"/>
  <c r="B5" s="1"/>
  <c r="D5" i="86"/>
  <c r="B6"/>
  <c r="B5" s="1"/>
  <c r="B24" i="85"/>
  <c r="D5" i="84"/>
  <c r="B6"/>
  <c r="B5" s="1"/>
  <c r="D6" i="83"/>
  <c r="B6"/>
  <c r="D5" i="82"/>
  <c r="D8" i="81"/>
  <c r="B7"/>
  <c r="B6" s="1"/>
  <c r="B42" i="95" l="1"/>
  <c r="F42" s="1"/>
  <c r="B42" i="92"/>
  <c r="F42" s="1"/>
  <c r="B42" i="90"/>
  <c r="F42" s="1"/>
  <c r="B42" i="86"/>
  <c r="F42" s="1"/>
  <c r="B42" i="84"/>
  <c r="F42" s="1"/>
  <c r="B24" i="83"/>
  <c r="B40" i="82"/>
  <c r="F40" s="1"/>
  <c r="D6" i="81"/>
  <c r="B24" s="1"/>
  <c r="B46" i="32"/>
  <c r="D6"/>
  <c r="D34" l="1"/>
  <c r="B15"/>
  <c r="D37"/>
  <c r="D9"/>
  <c r="D17"/>
  <c r="D25"/>
  <c r="D5" l="1"/>
  <c r="B11" l="1"/>
  <c r="B7" l="1"/>
  <c r="B6" l="1"/>
  <c r="B5" l="1"/>
  <c r="B40" s="1"/>
  <c r="F40" s="1"/>
</calcChain>
</file>

<file path=xl/comments1.xml><?xml version="1.0" encoding="utf-8"?>
<comments xmlns="http://schemas.openxmlformats.org/spreadsheetml/2006/main">
  <authors>
    <author>Admin</author>
  </authors>
  <commentList>
    <comment ref="L13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thanh ly may lanh, mat coc</t>
        </r>
      </text>
    </comment>
  </commentList>
</comments>
</file>

<file path=xl/sharedStrings.xml><?xml version="1.0" encoding="utf-8"?>
<sst xmlns="http://schemas.openxmlformats.org/spreadsheetml/2006/main" count="1566" uniqueCount="191">
  <si>
    <t xml:space="preserve">    - Chi phí khaùc</t>
  </si>
  <si>
    <t>1. Chi phí taøi chính</t>
  </si>
  <si>
    <t>4. Chi phí truï sôû</t>
  </si>
  <si>
    <t>5. Chi phí lương</t>
  </si>
  <si>
    <t>6. Chi phí xaây döïng</t>
  </si>
  <si>
    <t xml:space="preserve">    - Chi laõi vay NH Sacombank</t>
  </si>
  <si>
    <t>Teân Chæ Tieâu</t>
  </si>
  <si>
    <t xml:space="preserve">    - Doanh thu VP Mieáu Noåi</t>
  </si>
  <si>
    <t xml:space="preserve">    - Doanh thu VP Ñieän Bieân Phuû</t>
  </si>
  <si>
    <t>1.  Doanh thu baùn haøng vaø cung caáp dòch vuï</t>
  </si>
  <si>
    <t xml:space="preserve">    - Chi phí ñieän</t>
  </si>
  <si>
    <t xml:space="preserve">    - Chi phí nöôùc</t>
  </si>
  <si>
    <t xml:space="preserve">    - Chi phí ñieän thoaïi</t>
  </si>
  <si>
    <t xml:space="preserve">    - Chi phí chung</t>
  </si>
  <si>
    <t xml:space="preserve">    - Chi phí ngaân haøng</t>
  </si>
  <si>
    <t xml:space="preserve">    - Chi phí ñoùng BHXH</t>
  </si>
  <si>
    <t xml:space="preserve">    - Chi phí mua baûo hieåm xe</t>
  </si>
  <si>
    <t>2. Doanh thu taøi chính</t>
  </si>
  <si>
    <t>3. Doanh thu khaùc</t>
  </si>
  <si>
    <t>I. TOÅNG DOANH THU (1+2+3)</t>
  </si>
  <si>
    <t xml:space="preserve">    - Thu VAT xuaát hoùa ñôn</t>
  </si>
  <si>
    <t xml:space="preserve">    - Chi phí nhaø chung cö</t>
  </si>
  <si>
    <t xml:space="preserve">    - Chi phí chi nhaùnh DMC-UC</t>
  </si>
  <si>
    <t xml:space="preserve">    - Chi phí ñi nöôùc ngoaøi</t>
  </si>
  <si>
    <t xml:space="preserve">    - Chi phí daàu chaïy maùy phaùt ñieän</t>
  </si>
  <si>
    <t xml:space="preserve">    - Chi phí söûa chöõa, baûo trì, laép ñaët thay môùi</t>
  </si>
  <si>
    <t xml:space="preserve">    - Chi phí laáy chöùng töø</t>
  </si>
  <si>
    <t xml:space="preserve">    - Thu khaùc</t>
  </si>
  <si>
    <t xml:space="preserve">    - Chi laõi vay NH Đaïi AÙ</t>
  </si>
  <si>
    <t xml:space="preserve">    - Doanh thu Project coäng taùc vieân</t>
  </si>
  <si>
    <t xml:space="preserve">    - Doanh thu Project Beâ Toâng Ly Taâm An Giang</t>
  </si>
  <si>
    <t xml:space="preserve">    - Doanh thu Project Vinata</t>
  </si>
  <si>
    <t xml:space="preserve">    - Doanh thu Project Beâ Toâng Ly Taâm Thuû Ñöùc</t>
  </si>
  <si>
    <t xml:space="preserve">    - Doanh thu Project Tieàn Phong</t>
  </si>
  <si>
    <t xml:space="preserve">    - Chi phí project Tieàn Phong</t>
  </si>
  <si>
    <t xml:space="preserve">    - Chi phí project Vinata</t>
  </si>
  <si>
    <t xml:space="preserve">    - Doanh thu Project Vang Lai</t>
  </si>
  <si>
    <t xml:space="preserve">    - Chi phí project Vang Lai</t>
  </si>
  <si>
    <t xml:space="preserve">    - Chi phí lương nhaân vieân</t>
  </si>
  <si>
    <t xml:space="preserve">    - Chi phí noäp thueá moän baøi, GTGT, TNDN</t>
  </si>
  <si>
    <t>2. Doanh thu khaùc</t>
  </si>
  <si>
    <t>3. Doanh thu taøi chính</t>
  </si>
  <si>
    <t xml:space="preserve">    - Chi phí MY SG-UC</t>
  </si>
  <si>
    <t xml:space="preserve">    - Chi phí mua baûo hieåm toøa nhaø</t>
  </si>
  <si>
    <t xml:space="preserve">    - Chi noäp thueá TNDN, GTGT, moân baøi</t>
  </si>
  <si>
    <t xml:space="preserve">    - Doanh thu Project Cô Khí Kieân Giang</t>
  </si>
  <si>
    <t>2. Chi phí coâng vieäc thöû nghieäm</t>
  </si>
  <si>
    <t xml:space="preserve">             + Tiền thueâ vaên phoøng</t>
  </si>
  <si>
    <t xml:space="preserve">             + Tiền ñieän</t>
  </si>
  <si>
    <t xml:space="preserve">             + Tiền ADSL</t>
  </si>
  <si>
    <t xml:space="preserve">             + Tiền göûi xe</t>
  </si>
  <si>
    <t>Phaûi thu khaùch haøng</t>
  </si>
  <si>
    <t xml:space="preserve">    - Chi chí project Beâ Toâng Ly Taâm An Giang</t>
  </si>
  <si>
    <t xml:space="preserve">    - Chi phí project Beâ Toâng Ly Taâm Thuû Ñöùc</t>
  </si>
  <si>
    <t xml:space="preserve">    - Chi phí project Cô Khí Kieân Giang</t>
  </si>
  <si>
    <t xml:space="preserve">   - Ngaân haøng Sacombank</t>
  </si>
  <si>
    <t xml:space="preserve">   - Ngaân haøng Ñaïi AÙ</t>
  </si>
  <si>
    <t xml:space="preserve">    - Chi phí project DV Coâng Ích Thuû Ñöùc</t>
  </si>
  <si>
    <t xml:space="preserve">    - Doanh thu DV Coâng Ích Thuû Ñöùc</t>
  </si>
  <si>
    <t>TOÅNG COÄNG</t>
  </si>
  <si>
    <t xml:space="preserve">    - Doanh thu xaây döïng</t>
  </si>
  <si>
    <t xml:space="preserve">             + Doanh thu Project Vinata</t>
  </si>
  <si>
    <t xml:space="preserve">             + Doanh thu Project DMC-UC</t>
  </si>
  <si>
    <t xml:space="preserve">    - Chi phí project DMC-UC</t>
  </si>
  <si>
    <t>SOÁ TIEÀN</t>
  </si>
  <si>
    <t>2. Chi phí vaên phoøng Mieáu Noåi</t>
  </si>
  <si>
    <t>3. Chi phí vaên phoøng Ñieän Bieân Phuû</t>
  </si>
  <si>
    <t>7. Chi phí khaùc</t>
  </si>
  <si>
    <t>II. TOÅNG CHI PHÍ (1+2+3+4+5+6+7)</t>
  </si>
  <si>
    <t xml:space="preserve"> Lôïi nhuaän töø hoaït ñoäng kinh doanh (I-II)</t>
  </si>
  <si>
    <t>Nôï vay ngaân haøng</t>
  </si>
  <si>
    <t>Soá tieàn</t>
  </si>
  <si>
    <t xml:space="preserve">3. Chi phí vaên phoøng </t>
  </si>
  <si>
    <t>II. TOÅNG CHI PHÍ (1+2+3)</t>
  </si>
  <si>
    <t>Ngöôøi laäp</t>
  </si>
  <si>
    <t>COÂNG TY QUAÙN SIEÂU</t>
  </si>
  <si>
    <t>QUAÙN BIEÅN ÑOÂNG</t>
  </si>
  <si>
    <t>COÂNG TY SANH HÖNG</t>
  </si>
  <si>
    <t>COÂNG TY GIA THÒNH</t>
  </si>
  <si>
    <t xml:space="preserve">    - Doanh thu Project Beâ Toâng Ly Taâm Hậu Giang</t>
  </si>
  <si>
    <t xml:space="preserve">    - Thu Project Beâ Toâng Ly Taâm Haäu Giang</t>
  </si>
  <si>
    <t>CTY TNHH KOHINOOR VN</t>
  </si>
  <si>
    <t>NH TMCP PHAÙT TRIEÅN TP.HCM - HOÄI SÔÛ</t>
  </si>
  <si>
    <t>CTY TNHH TM SX S&amp;S</t>
  </si>
  <si>
    <t>CTY TRUYEÀN THOÂNG SÖÙC MAÏNH</t>
  </si>
  <si>
    <t>CTY TNHH TM DV ĐỨC PROAUDIO</t>
  </si>
  <si>
    <t>COÂNG TY SONG HAÂN</t>
  </si>
  <si>
    <t>CN CTY MOÂI TRÖÔØNG XANH CAO NGUYEÂN ÑAØ LAÏT</t>
  </si>
  <si>
    <t>CTY FREIGHT MARK VN</t>
  </si>
  <si>
    <t xml:space="preserve">             + Tiền khaùc</t>
  </si>
  <si>
    <t xml:space="preserve">    KEÁT QUAÛ HOAÏT ÑOÄNG KINH DOANH COÂNG TY PHÍA NAM</t>
  </si>
  <si>
    <t>Thaùng 1</t>
  </si>
  <si>
    <t>Thaùng 2</t>
  </si>
  <si>
    <t>Thaùng 3</t>
  </si>
  <si>
    <t>Thaùng 4</t>
  </si>
  <si>
    <t>Thaùng 5</t>
  </si>
  <si>
    <t>Thaùng 6</t>
  </si>
  <si>
    <t>Thaùng 7</t>
  </si>
  <si>
    <t>Thaùng 8</t>
  </si>
  <si>
    <t>Thaùng 9</t>
  </si>
  <si>
    <t>Thaùng 10</t>
  </si>
  <si>
    <t>Thaùng 11</t>
  </si>
  <si>
    <t>Thaùng 12</t>
  </si>
  <si>
    <t>Luõy keá naêm</t>
  </si>
  <si>
    <t>II. TOÅNG CHI PHÍ (3+4+5)</t>
  </si>
  <si>
    <t>3. Chi phí taøi chính</t>
  </si>
  <si>
    <t>4. Chi phí coâng vieäc thöû nghieäm</t>
  </si>
  <si>
    <t xml:space="preserve">5. Chi phí vaên phoøng </t>
  </si>
  <si>
    <t xml:space="preserve"> Lôïi nhuaän töø hoaït ñoäng kinh doanh </t>
  </si>
  <si>
    <t xml:space="preserve">    KEÁT QUAÛ HOAÏT ÑOÄNG KINH DOANH XAÂY DÖÏNG</t>
  </si>
  <si>
    <t>Teân coâng trình</t>
  </si>
  <si>
    <t>Project Coâng Taùc Vieân</t>
  </si>
  <si>
    <t>Project Ly Taâm An Giang</t>
  </si>
  <si>
    <t>Project Ly Taâm Thuû Ñöùc</t>
  </si>
  <si>
    <t>Project Cô Khí Kieân Giang</t>
  </si>
  <si>
    <t>Project Tieàn Phong</t>
  </si>
  <si>
    <t>Project Vinata</t>
  </si>
  <si>
    <t>Project DV Coâng Ích Thuû Ñöùc</t>
  </si>
  <si>
    <t>Project Ly Taâm Hậu Giang</t>
  </si>
  <si>
    <t>Project Vang Lai</t>
  </si>
  <si>
    <t>3</t>
  </si>
  <si>
    <t>4</t>
  </si>
  <si>
    <t>5</t>
  </si>
  <si>
    <t>6</t>
  </si>
  <si>
    <t>7</t>
  </si>
  <si>
    <t>8</t>
  </si>
  <si>
    <t>I. DOANH THU XAÂY DÖÏNG</t>
  </si>
  <si>
    <t xml:space="preserve">    - Hôïp ñoàng chính </t>
  </si>
  <si>
    <t>II. CHI PHÍ XAÂY DÖÏNG</t>
  </si>
  <si>
    <t xml:space="preserve">    - Chi Cty Beâ Toâng Ly Taâm An Giang</t>
  </si>
  <si>
    <t xml:space="preserve">    - Chi Anh Huaân </t>
  </si>
  <si>
    <t xml:space="preserve"> Lôïi nhuaän töø hoaït ñoäng xaây döïng</t>
  </si>
  <si>
    <t xml:space="preserve">    KEÁT QUAÛ HOAÏT ÑOÄNG KINH DOANH CHO THUEÂ VAÊN PHOØNG COÂNG TY ĐĂNG MINH</t>
  </si>
  <si>
    <t>II. TOÅNG CHI PHÍ (4+5+6+7+8+9)</t>
  </si>
  <si>
    <t>4. Chi phí taøi chính</t>
  </si>
  <si>
    <t>5. Chi phí vaên phoøng Mieáu Noåi</t>
  </si>
  <si>
    <t>6. Chi phí vaên phoøng Ñieän Bieân Phuû</t>
  </si>
  <si>
    <t>7. Chi phí truï sôû</t>
  </si>
  <si>
    <t>8. Chi phí lương</t>
  </si>
  <si>
    <t>9. Chi phí xaây döïng</t>
  </si>
  <si>
    <t>10. Chi phí khaùc</t>
  </si>
  <si>
    <t xml:space="preserve">    - Chi Anh Thủ</t>
  </si>
  <si>
    <t xml:space="preserve">    - Chi Cty Tröôøng An</t>
  </si>
  <si>
    <t xml:space="preserve">    - Chi Anh Giang</t>
  </si>
  <si>
    <t xml:space="preserve">    - Chi phí chuyển tiền</t>
  </si>
  <si>
    <t xml:space="preserve">    - Chi Anh Caûnh</t>
  </si>
  <si>
    <t xml:space="preserve">    - Chi Anh Ngữ </t>
  </si>
  <si>
    <t xml:space="preserve">    - Chi Anh Trung </t>
  </si>
  <si>
    <t xml:space="preserve">    KEÁT QUAÛ HOAÏT ÑOÄNG KINH DOANH SCIC THAÙNG 1 - 2015</t>
  </si>
  <si>
    <t xml:space="preserve">    KEÁT QUAÛ HOAÏT ÑOÄNG KINH DOANH SCIC THAÙNG 2 - 2015</t>
  </si>
  <si>
    <t xml:space="preserve">    KEÁT QUAÛ HOAÏT ÑOÄNG KINH DOANH SCIC THAÙNG 3 - 2015</t>
  </si>
  <si>
    <t xml:space="preserve">    KEÁT QUAÛ HOAÏT ÑOÄNG KINH DOANH SCIC THAÙNG 4 - 2015</t>
  </si>
  <si>
    <t xml:space="preserve">    KEÁT QUAÛ HOAÏT ÑOÄNG KINH DOANH SCIC THAÙNG 5 - 2015</t>
  </si>
  <si>
    <t xml:space="preserve">    KEÁT QUAÛ HOAÏT ÑOÄNG KINH DOANH SCIC THAÙNG 6 - 2015</t>
  </si>
  <si>
    <t xml:space="preserve">    KEÁT QUAÛ HOAÏT ÑOÄNG KINH DOANH SCIC THAÙNG 7 - 2015</t>
  </si>
  <si>
    <t xml:space="preserve">    KEÁT QUAÛ HOAÏT ÑOÄNG KINH DOANH SCIC THAÙNG 8 - 2015</t>
  </si>
  <si>
    <t xml:space="preserve">    KEÁT QUAÛ HOAÏT ÑOÄNG KINH DOANH SCIC THAÙNG 9 - 2015</t>
  </si>
  <si>
    <t xml:space="preserve">    KEÁT QUAÛ HOAÏT ÑOÄNG KINH DOANH SCIC THAÙNG 10 - 2015</t>
  </si>
  <si>
    <t xml:space="preserve">    KEÁT QUAÛ HOAÏT ÑOÄNG KINH DOANH SCIC THAÙNG 11 - 2015</t>
  </si>
  <si>
    <t xml:space="preserve">    KEÁT QUAÛ HOAÏT ÑOÄNG KINH DOANH DMC THAÙNG 1 - 2015</t>
  </si>
  <si>
    <t xml:space="preserve">    KEÁT QUAÛ HOAÏT ÑOÄNG KINH DOANH DMC THAÙNG 12 - 2015</t>
  </si>
  <si>
    <t xml:space="preserve">    KEÁT QUAÛ HOAÏT ÑOÄNG KINH DOANH DMC THAÙNG 11 - 2015</t>
  </si>
  <si>
    <t xml:space="preserve">    KEÁT QUAÛ HOAÏT ÑOÄNG KINH DOANH DMC THAÙNG 10 - 2015</t>
  </si>
  <si>
    <t xml:space="preserve">    KEÁT QUAÛ HOAÏT ÑOÄNG KINH DOANH DMC THAÙNG 9 - 2015</t>
  </si>
  <si>
    <t xml:space="preserve">    KEÁT QUAÛ HOAÏT ÑOÄNG KINH DOANH DMC THAÙNG 8 - 2015</t>
  </si>
  <si>
    <t xml:space="preserve">    KEÁT QUAÛ HOAÏT ÑOÄNG KINH DOANH DMC THAÙNG 7 - 2015</t>
  </si>
  <si>
    <t xml:space="preserve">    KEÁT QUAÛ HOAÏT ÑOÄNG KINH DOANH DMC THAÙNG 6 - 2015</t>
  </si>
  <si>
    <t xml:space="preserve">    KEÁT QUAÛ HOAÏT ÑOÄNG KINH DOANH DMC THAÙNG 5 - 2015</t>
  </si>
  <si>
    <t xml:space="preserve">    KEÁT QUAÛ HOAÏT ÑOÄNG KINH DOANH DMC THAÙNG 4 - 2015</t>
  </si>
  <si>
    <t xml:space="preserve">    KEÁT QUAÛ HOAÏT ÑOÄNG KINH DOANH DMC THAÙNG 3 - 2015</t>
  </si>
  <si>
    <t xml:space="preserve">    KEÁT QUAÛ HOAÏT ÑOÄNG KINH DOANH DMC THAÙNG 2 - 2015</t>
  </si>
  <si>
    <t xml:space="preserve">   - Ngaân haøng HD Bank</t>
  </si>
  <si>
    <t>COÂNG TY TNHH TM HÖÙA NGUYEÂN</t>
  </si>
  <si>
    <t>COÂNG TY ÑÒNH GIA NEÙT</t>
  </si>
  <si>
    <t>CTY CP THIẾT BỊ VAØ COÂNG NGHEÄ LIFELABS</t>
  </si>
  <si>
    <t>CTY TNHH MTV TRUYEÀN THOÂNG POSE</t>
  </si>
  <si>
    <t>CTY TNHH POSE EVENT</t>
  </si>
  <si>
    <t>CTY TNHH KỸ THUẬT BẢO KIM</t>
  </si>
  <si>
    <t>CTY CÔ GIÔÙI AN PHAÙT</t>
  </si>
  <si>
    <t>CTY CP PHAÙT TRIEÅN THEÁ GIÔÙI TRIEÄU PHUÙ</t>
  </si>
  <si>
    <t>CTY KYÕ THUAÄT HAÛI ANH</t>
  </si>
  <si>
    <t>PHẠM THANH THỦY</t>
  </si>
  <si>
    <t xml:space="preserve">Ngày </t>
  </si>
  <si>
    <t>Số tiền vay</t>
  </si>
  <si>
    <t>Số tiền phải trả</t>
  </si>
  <si>
    <t>Ngày đáo hạn</t>
  </si>
  <si>
    <t>NGÂN HÀNG HD BANK</t>
  </si>
  <si>
    <t xml:space="preserve">Số tiền đã trả </t>
  </si>
  <si>
    <t>NGÂN HÀNG SACOMBANK</t>
  </si>
  <si>
    <t xml:space="preserve">    - Chi Anh Hảo</t>
  </si>
  <si>
    <t xml:space="preserve">    - Chi Anh Thaønh - Cty Vinata</t>
  </si>
</sst>
</file>

<file path=xl/styles.xml><?xml version="1.0" encoding="utf-8"?>
<styleSheet xmlns="http://schemas.openxmlformats.org/spreadsheetml/2006/main">
  <numFmts count="2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.00_-;\-* #,##0.00_-;_-* &quot;-&quot;??_-;_-@_-"/>
    <numFmt numFmtId="166" formatCode="_-* #,##0_-;\-* #,##0_-;_-* &quot;-&quot;_-;_-@_-"/>
    <numFmt numFmtId="167" formatCode="_-* #,##0\ _$_-;\-* #,##0\ _$_-;_-* &quot;-&quot;??\ _$_-;_-@_-"/>
    <numFmt numFmtId="168" formatCode="0.0"/>
    <numFmt numFmtId="169" formatCode="_(* #,##0.00000000_);_(* \(#,##0.00000000\);_(* &quot;-&quot;??_);_(@_)"/>
    <numFmt numFmtId="170" formatCode="_(* #,##0.00000_);_(* \(#,##0.00000\);_(* &quot;-&quot;??_);_(@_)"/>
    <numFmt numFmtId="171" formatCode="_ * #,##0_ ;_ * \-#,##0_ ;_ * &quot;-&quot;_ ;_ @_ "/>
    <numFmt numFmtId="172" formatCode="0.000"/>
    <numFmt numFmtId="173" formatCode="_ * #,##0.00_ ;_ * \-#,##0.00_ ;_ * &quot;-&quot;??_ ;_ @_ "/>
    <numFmt numFmtId="174" formatCode="\$#,##0\ ;\(\$#,##0\)"/>
    <numFmt numFmtId="175" formatCode="0.00_)"/>
    <numFmt numFmtId="176" formatCode="0\ \ \ \ "/>
    <numFmt numFmtId="177" formatCode="&quot;\&quot;#,##0;[Red]&quot;\&quot;&quot;\&quot;\-#,##0"/>
    <numFmt numFmtId="178" formatCode="&quot;\&quot;#,##0.00;[Red]&quot;\&quot;&quot;\&quot;&quot;\&quot;&quot;\&quot;&quot;\&quot;&quot;\&quot;\-#,##0.00"/>
    <numFmt numFmtId="179" formatCode="&quot;\&quot;#,##0.00;[Red]&quot;\&quot;\-#,##0.00"/>
    <numFmt numFmtId="180" formatCode="&quot;\&quot;#,##0;[Red]&quot;\&quot;\-#,##0"/>
    <numFmt numFmtId="181" formatCode="_(* #,##0_);_(* \(#,##0\);_(* &quot;-&quot;??_);_(@_)"/>
    <numFmt numFmtId="182" formatCode="dd/mm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NI-Times"/>
    </font>
    <font>
      <sz val="12"/>
      <name val="VNI-Times"/>
    </font>
    <font>
      <sz val="12"/>
      <name val="¹ÙÅÁÃ¼"/>
      <charset val="129"/>
    </font>
    <font>
      <sz val="12"/>
      <name val="¹UAAA¼"/>
      <family val="3"/>
      <charset val="129"/>
    </font>
    <font>
      <sz val="11"/>
      <name val="µ¸¿ò"/>
      <charset val="129"/>
    </font>
    <font>
      <b/>
      <sz val="10"/>
      <name val="Helv"/>
    </font>
    <font>
      <sz val="11"/>
      <name val="VNI-Times"/>
    </font>
    <font>
      <sz val="10"/>
      <name val="Arial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</font>
    <font>
      <b/>
      <i/>
      <sz val="16"/>
      <name val="Helv"/>
    </font>
    <font>
      <sz val="10"/>
      <name val="VNI-Helve-Condense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0"/>
      <name val="VNI-Times"/>
    </font>
    <font>
      <sz val="10"/>
      <name val="VNI-Helve"/>
    </font>
    <font>
      <sz val="10"/>
      <name val="Arial"/>
      <family val="2"/>
    </font>
    <font>
      <b/>
      <sz val="10"/>
      <color indexed="10"/>
      <name val="VNI-Times"/>
    </font>
    <font>
      <b/>
      <sz val="10"/>
      <color indexed="12"/>
      <name val="VNI-Times"/>
    </font>
    <font>
      <b/>
      <sz val="11"/>
      <color indexed="10"/>
      <name val="VNI-Times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VNI-Times"/>
    </font>
    <font>
      <sz val="10"/>
      <color indexed="10"/>
      <name val="Arial"/>
      <family val="2"/>
    </font>
    <font>
      <b/>
      <sz val="10"/>
      <color indexed="16"/>
      <name val="VNI-Times"/>
    </font>
    <font>
      <b/>
      <sz val="10"/>
      <name val="Arial"/>
      <family val="2"/>
    </font>
    <font>
      <b/>
      <sz val="10"/>
      <name val="Arial"/>
      <family val="2"/>
    </font>
    <font>
      <b/>
      <sz val="16"/>
      <color indexed="12"/>
      <name val="VNI-Times"/>
    </font>
    <font>
      <b/>
      <sz val="10"/>
      <name val="VNI Times"/>
    </font>
    <font>
      <b/>
      <sz val="20"/>
      <color indexed="12"/>
      <name val="VNI-Times"/>
    </font>
    <font>
      <b/>
      <sz val="14"/>
      <color indexed="12"/>
      <name val="VNI-Times"/>
    </font>
    <font>
      <b/>
      <sz val="22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3">
    <xf numFmtId="0" fontId="0" fillId="0" borderId="0"/>
    <xf numFmtId="164" fontId="5" fillId="0" borderId="0" applyFont="0" applyFill="0" applyBorder="0" applyAlignment="0" applyProtection="0"/>
    <xf numFmtId="42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41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167" fontId="5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2" fillId="3" borderId="0" applyNumberFormat="0" applyBorder="0" applyAlignment="0" applyProtection="0"/>
    <xf numFmtId="0" fontId="8" fillId="0" borderId="0"/>
    <xf numFmtId="0" fontId="7" fillId="0" borderId="0"/>
    <xf numFmtId="0" fontId="8" fillId="0" borderId="0"/>
    <xf numFmtId="0" fontId="33" fillId="20" borderId="1" applyNumberFormat="0" applyAlignment="0" applyProtection="0"/>
    <xf numFmtId="0" fontId="9" fillId="0" borderId="0"/>
    <xf numFmtId="0" fontId="34" fillId="21" borderId="2" applyNumberFormat="0" applyAlignment="0" applyProtection="0"/>
    <xf numFmtId="43" fontId="3" fillId="0" borderId="0" applyFont="0" applyFill="0" applyBorder="0" applyAlignment="0" applyProtection="0"/>
    <xf numFmtId="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11" fillId="0" borderId="0" applyFont="0" applyFill="0" applyBorder="0" applyAlignment="0" applyProtection="0"/>
    <xf numFmtId="0" fontId="36" fillId="4" borderId="0" applyNumberFormat="0" applyBorder="0" applyAlignment="0" applyProtection="0"/>
    <xf numFmtId="38" fontId="12" fillId="22" borderId="0" applyNumberFormat="0" applyBorder="0" applyAlignment="0" applyProtection="0"/>
    <xf numFmtId="0" fontId="13" fillId="0" borderId="0">
      <alignment horizontal="left"/>
    </xf>
    <xf numFmtId="0" fontId="14" fillId="0" borderId="3" applyNumberFormat="0" applyAlignment="0" applyProtection="0">
      <alignment horizontal="left" vertical="center"/>
    </xf>
    <xf numFmtId="0" fontId="14" fillId="0" borderId="4">
      <alignment horizontal="left" vertical="center"/>
    </xf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7" fillId="0" borderId="5" applyNumberFormat="0" applyFill="0" applyAlignment="0" applyProtection="0"/>
    <xf numFmtId="0" fontId="37" fillId="0" borderId="0" applyNumberFormat="0" applyFill="0" applyBorder="0" applyAlignment="0" applyProtection="0"/>
    <xf numFmtId="41" fontId="4" fillId="0" borderId="0" applyFont="0" applyFill="0" applyBorder="0" applyAlignment="0" applyProtection="0"/>
    <xf numFmtId="0" fontId="38" fillId="7" borderId="1" applyNumberFormat="0" applyAlignment="0" applyProtection="0"/>
    <xf numFmtId="10" fontId="12" fillId="22" borderId="6" applyNumberFormat="0" applyBorder="0" applyAlignment="0" applyProtection="0"/>
    <xf numFmtId="0" fontId="39" fillId="0" borderId="7" applyNumberFormat="0" applyFill="0" applyAlignment="0" applyProtection="0"/>
    <xf numFmtId="0" fontId="16" fillId="0" borderId="8"/>
    <xf numFmtId="0" fontId="40" fillId="23" borderId="0" applyNumberFormat="0" applyBorder="0" applyAlignment="0" applyProtection="0"/>
    <xf numFmtId="175" fontId="17" fillId="0" borderId="0"/>
    <xf numFmtId="14" fontId="10" fillId="0" borderId="0"/>
    <xf numFmtId="0" fontId="30" fillId="24" borderId="9" applyNumberFormat="0" applyFont="0" applyAlignment="0" applyProtection="0"/>
    <xf numFmtId="0" fontId="41" fillId="20" borderId="10" applyNumberFormat="0" applyAlignment="0" applyProtection="0"/>
    <xf numFmtId="10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16" fillId="0" borderId="0"/>
    <xf numFmtId="0" fontId="42" fillId="0" borderId="0" applyNumberFormat="0" applyFill="0" applyBorder="0" applyAlignment="0" applyProtection="0"/>
    <xf numFmtId="0" fontId="11" fillId="0" borderId="11" applyNumberFormat="0" applyFont="0" applyFill="0" applyAlignment="0" applyProtection="0"/>
    <xf numFmtId="176" fontId="18" fillId="0" borderId="0"/>
    <xf numFmtId="0" fontId="43" fillId="0" borderId="0" applyNumberForma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20" fillId="0" borderId="0"/>
    <xf numFmtId="177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9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2" fillId="0" borderId="0"/>
    <xf numFmtId="0" fontId="2" fillId="0" borderId="0"/>
    <xf numFmtId="43" fontId="2" fillId="0" borderId="0" applyFont="0" applyFill="0" applyBorder="0" applyAlignment="0" applyProtection="0"/>
    <xf numFmtId="10" fontId="12" fillId="22" borderId="42" applyNumberFormat="0" applyBorder="0" applyAlignment="0" applyProtection="0"/>
    <xf numFmtId="0" fontId="38" fillId="7" borderId="40" applyNumberFormat="0" applyAlignment="0" applyProtection="0"/>
    <xf numFmtId="10" fontId="12" fillId="22" borderId="36" applyNumberFormat="0" applyBorder="0" applyAlignment="0" applyProtection="0"/>
    <xf numFmtId="0" fontId="38" fillId="7" borderId="34" applyNumberFormat="0" applyAlignment="0" applyProtection="0"/>
    <xf numFmtId="0" fontId="41" fillId="20" borderId="28" applyNumberFormat="0" applyAlignment="0" applyProtection="0"/>
    <xf numFmtId="0" fontId="30" fillId="24" borderId="27" applyNumberFormat="0" applyFont="0" applyAlignment="0" applyProtection="0"/>
    <xf numFmtId="0" fontId="14" fillId="0" borderId="41">
      <alignment horizontal="left" vertical="center"/>
    </xf>
    <xf numFmtId="0" fontId="14" fillId="0" borderId="35">
      <alignment horizontal="left" vertical="center"/>
    </xf>
    <xf numFmtId="10" fontId="12" fillId="22" borderId="26" applyNumberFormat="0" applyBorder="0" applyAlignment="0" applyProtection="0"/>
    <xf numFmtId="0" fontId="38" fillId="7" borderId="24" applyNumberFormat="0" applyAlignment="0" applyProtection="0"/>
    <xf numFmtId="2" fontId="3" fillId="0" borderId="0" applyFont="0" applyFill="0" applyBorder="0" applyAlignment="0" applyProtection="0"/>
    <xf numFmtId="0" fontId="14" fillId="0" borderId="25">
      <alignment horizontal="left" vertical="center"/>
    </xf>
    <xf numFmtId="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3" fillId="20" borderId="34" applyNumberFormat="0" applyAlignment="0" applyProtection="0"/>
    <xf numFmtId="0" fontId="33" fillId="20" borderId="24" applyNumberFormat="0" applyAlignment="0" applyProtection="0"/>
    <xf numFmtId="3" fontId="3" fillId="0" borderId="0" applyFont="0" applyFill="0" applyBorder="0" applyAlignment="0" applyProtection="0"/>
    <xf numFmtId="0" fontId="33" fillId="20" borderId="40" applyNumberFormat="0" applyAlignment="0" applyProtection="0"/>
    <xf numFmtId="0" fontId="33" fillId="20" borderId="29" applyNumberFormat="0" applyAlignment="0" applyProtection="0"/>
    <xf numFmtId="0" fontId="33" fillId="20" borderId="19" applyNumberFormat="0" applyAlignment="0" applyProtection="0"/>
    <xf numFmtId="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4" fillId="0" borderId="20">
      <alignment horizontal="left" vertical="center"/>
    </xf>
    <xf numFmtId="0" fontId="33" fillId="20" borderId="37" applyNumberFormat="0" applyAlignment="0" applyProtection="0"/>
    <xf numFmtId="0" fontId="14" fillId="0" borderId="30">
      <alignment horizontal="left" vertical="center"/>
    </xf>
    <xf numFmtId="0" fontId="38" fillId="7" borderId="19" applyNumberFormat="0" applyAlignment="0" applyProtection="0"/>
    <xf numFmtId="10" fontId="12" fillId="22" borderId="21" applyNumberFormat="0" applyBorder="0" applyAlignment="0" applyProtection="0"/>
    <xf numFmtId="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0" fillId="24" borderId="22" applyNumberFormat="0" applyFont="0" applyAlignment="0" applyProtection="0"/>
    <xf numFmtId="0" fontId="41" fillId="20" borderId="23" applyNumberFormat="0" applyAlignment="0" applyProtection="0"/>
    <xf numFmtId="0" fontId="38" fillId="7" borderId="29" applyNumberFormat="0" applyAlignment="0" applyProtection="0"/>
    <xf numFmtId="10" fontId="12" fillId="22" borderId="31" applyNumberFormat="0" applyBorder="0" applyAlignment="0" applyProtection="0"/>
    <xf numFmtId="2" fontId="3" fillId="0" borderId="0" applyFont="0" applyFill="0" applyBorder="0" applyAlignment="0" applyProtection="0"/>
    <xf numFmtId="0" fontId="30" fillId="24" borderId="32" applyNumberFormat="0" applyFont="0" applyAlignment="0" applyProtection="0"/>
    <xf numFmtId="0" fontId="3" fillId="0" borderId="11" applyNumberFormat="0" applyFont="0" applyFill="0" applyAlignment="0" applyProtection="0"/>
    <xf numFmtId="0" fontId="41" fillId="20" borderId="33" applyNumberFormat="0" applyAlignment="0" applyProtection="0"/>
    <xf numFmtId="0" fontId="38" fillId="7" borderId="37" applyNumberFormat="0" applyAlignment="0" applyProtection="0"/>
    <xf numFmtId="10" fontId="12" fillId="22" borderId="39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0" fillId="24" borderId="32" applyNumberFormat="0" applyFont="0" applyAlignment="0" applyProtection="0"/>
    <xf numFmtId="0" fontId="3" fillId="0" borderId="11" applyNumberFormat="0" applyFont="0" applyFill="0" applyAlignment="0" applyProtection="0"/>
    <xf numFmtId="0" fontId="41" fillId="20" borderId="33" applyNumberFormat="0" applyAlignment="0" applyProtection="0"/>
    <xf numFmtId="0" fontId="30" fillId="24" borderId="43" applyNumberFormat="0" applyFont="0" applyAlignment="0" applyProtection="0"/>
    <xf numFmtId="0" fontId="41" fillId="20" borderId="44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11" applyNumberFormat="0" applyFont="0" applyFill="0" applyAlignment="0" applyProtection="0"/>
    <xf numFmtId="0" fontId="30" fillId="24" borderId="32" applyNumberFormat="0" applyFont="0" applyAlignment="0" applyProtection="0"/>
    <xf numFmtId="0" fontId="41" fillId="20" borderId="33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4" fillId="0" borderId="38">
      <alignment horizontal="left" vertical="center"/>
    </xf>
    <xf numFmtId="0" fontId="3" fillId="0" borderId="11" applyNumberFormat="0" applyFon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11" applyNumberFormat="0" applyFont="0" applyFill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11" applyNumberFormat="0" applyFont="0" applyFill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4">
    <xf numFmtId="0" fontId="0" fillId="0" borderId="0" xfId="0"/>
    <xf numFmtId="3" fontId="23" fillId="0" borderId="0" xfId="87" applyNumberFormat="1" applyFont="1" applyProtection="1">
      <protection locked="0"/>
    </xf>
    <xf numFmtId="14" fontId="4" fillId="0" borderId="0" xfId="87" applyFont="1"/>
    <xf numFmtId="0" fontId="25" fillId="0" borderId="0" xfId="0" applyFont="1"/>
    <xf numFmtId="0" fontId="24" fillId="0" borderId="0" xfId="0" applyFont="1"/>
    <xf numFmtId="14" fontId="10" fillId="25" borderId="0" xfId="87" applyFont="1" applyFill="1"/>
    <xf numFmtId="0" fontId="29" fillId="25" borderId="0" xfId="0" applyFont="1" applyFill="1"/>
    <xf numFmtId="0" fontId="3" fillId="0" borderId="0" xfId="0" applyFont="1"/>
    <xf numFmtId="14" fontId="4" fillId="0" borderId="0" xfId="87" applyFont="1" applyFill="1"/>
    <xf numFmtId="14" fontId="46" fillId="0" borderId="0" xfId="87" applyFont="1"/>
    <xf numFmtId="0" fontId="47" fillId="0" borderId="0" xfId="0" applyFont="1"/>
    <xf numFmtId="3" fontId="48" fillId="25" borderId="6" xfId="87" applyNumberFormat="1" applyFont="1" applyFill="1" applyBorder="1" applyAlignment="1" applyProtection="1">
      <alignment horizontal="center" vertical="center" wrapText="1"/>
      <protection locked="0"/>
    </xf>
    <xf numFmtId="3" fontId="48" fillId="25" borderId="12" xfId="87" applyNumberFormat="1" applyFont="1" applyFill="1" applyBorder="1" applyAlignment="1" applyProtection="1">
      <alignment horizontal="center" vertical="center" wrapText="1"/>
      <protection locked="0"/>
    </xf>
    <xf numFmtId="2" fontId="25" fillId="0" borderId="0" xfId="0" applyNumberFormat="1" applyFont="1"/>
    <xf numFmtId="2" fontId="3" fillId="0" borderId="0" xfId="0" applyNumberFormat="1" applyFont="1" applyFill="1"/>
    <xf numFmtId="14" fontId="23" fillId="0" borderId="0" xfId="87" applyFont="1"/>
    <xf numFmtId="0" fontId="50" fillId="0" borderId="0" xfId="0" applyFont="1"/>
    <xf numFmtId="3" fontId="4" fillId="0" borderId="15" xfId="87" applyNumberFormat="1" applyFont="1" applyBorder="1" applyProtection="1">
      <protection locked="0"/>
    </xf>
    <xf numFmtId="3" fontId="4" fillId="0" borderId="15" xfId="87" applyNumberFormat="1" applyFont="1" applyFill="1" applyBorder="1" applyProtection="1">
      <protection locked="0"/>
    </xf>
    <xf numFmtId="3" fontId="26" fillId="0" borderId="15" xfId="87" applyNumberFormat="1" applyFont="1" applyBorder="1" applyProtection="1">
      <protection locked="0"/>
    </xf>
    <xf numFmtId="0" fontId="3" fillId="0" borderId="15" xfId="0" applyFont="1" applyBorder="1"/>
    <xf numFmtId="14" fontId="10" fillId="0" borderId="0" xfId="87" applyFont="1" applyFill="1"/>
    <xf numFmtId="3" fontId="48" fillId="25" borderId="12" xfId="87" applyNumberFormat="1" applyFont="1" applyFill="1" applyBorder="1" applyAlignment="1" applyProtection="1">
      <alignment horizontal="center" vertical="center" wrapText="1"/>
      <protection locked="0"/>
    </xf>
    <xf numFmtId="0" fontId="49" fillId="0" borderId="0" xfId="0" applyFont="1"/>
    <xf numFmtId="3" fontId="27" fillId="0" borderId="14" xfId="87" applyNumberFormat="1" applyFont="1" applyFill="1" applyBorder="1" applyAlignment="1" applyProtection="1">
      <alignment horizontal="left" vertical="center" wrapText="1"/>
      <protection locked="0"/>
    </xf>
    <xf numFmtId="3" fontId="27" fillId="0" borderId="14" xfId="87" applyNumberFormat="1" applyFont="1" applyFill="1" applyBorder="1" applyAlignment="1" applyProtection="1">
      <alignment horizontal="right" vertical="center" wrapText="1"/>
      <protection locked="0"/>
    </xf>
    <xf numFmtId="3" fontId="26" fillId="0" borderId="15" xfId="65" applyNumberFormat="1" applyFont="1" applyBorder="1" applyProtection="1">
      <protection hidden="1"/>
    </xf>
    <xf numFmtId="3" fontId="23" fillId="0" borderId="15" xfId="87" applyNumberFormat="1" applyFont="1" applyBorder="1" applyProtection="1">
      <protection locked="0"/>
    </xf>
    <xf numFmtId="3" fontId="26" fillId="0" borderId="15" xfId="65" applyNumberFormat="1" applyFont="1" applyFill="1" applyBorder="1" applyProtection="1">
      <protection hidden="1"/>
    </xf>
    <xf numFmtId="0" fontId="47" fillId="0" borderId="15" xfId="0" applyFont="1" applyBorder="1"/>
    <xf numFmtId="3" fontId="4" fillId="0" borderId="16" xfId="87" applyNumberFormat="1" applyFont="1" applyBorder="1" applyProtection="1">
      <protection locked="0"/>
    </xf>
    <xf numFmtId="3" fontId="28" fillId="26" borderId="13" xfId="87" applyNumberFormat="1" applyFont="1" applyFill="1" applyBorder="1" applyAlignment="1" applyProtection="1">
      <protection locked="0"/>
    </xf>
    <xf numFmtId="3" fontId="4" fillId="0" borderId="17" xfId="87" applyNumberFormat="1" applyFont="1" applyBorder="1" applyProtection="1">
      <protection locked="0"/>
    </xf>
    <xf numFmtId="3" fontId="48" fillId="25" borderId="13" xfId="87" applyNumberFormat="1" applyFont="1" applyFill="1" applyBorder="1" applyAlignment="1" applyProtection="1">
      <alignment horizontal="center" vertical="center" wrapText="1"/>
      <protection locked="0"/>
    </xf>
    <xf numFmtId="3" fontId="51" fillId="0" borderId="0" xfId="87" applyNumberFormat="1" applyFont="1" applyFill="1" applyAlignment="1" applyProtection="1">
      <alignment horizontal="center" vertical="center" wrapText="1"/>
      <protection locked="0"/>
    </xf>
    <xf numFmtId="3" fontId="4" fillId="0" borderId="18" xfId="87" applyNumberFormat="1" applyFont="1" applyBorder="1" applyProtection="1">
      <protection locked="0"/>
    </xf>
    <xf numFmtId="3" fontId="26" fillId="26" borderId="16" xfId="65" applyNumberFormat="1" applyFont="1" applyFill="1" applyBorder="1" applyProtection="1">
      <protection hidden="1"/>
    </xf>
    <xf numFmtId="3" fontId="26" fillId="26" borderId="16" xfId="87" applyNumberFormat="1" applyFont="1" applyFill="1" applyBorder="1" applyAlignment="1" applyProtection="1">
      <alignment horizontal="center"/>
      <protection locked="0"/>
    </xf>
    <xf numFmtId="41" fontId="3" fillId="0" borderId="0" xfId="0" applyNumberFormat="1" applyFont="1"/>
    <xf numFmtId="3" fontId="48" fillId="25" borderId="12" xfId="87" applyNumberFormat="1" applyFont="1" applyFill="1" applyBorder="1" applyAlignment="1" applyProtection="1">
      <alignment horizontal="center" vertical="center" wrapText="1"/>
      <protection locked="0"/>
    </xf>
    <xf numFmtId="3" fontId="27" fillId="0" borderId="18" xfId="87" applyNumberFormat="1" applyFont="1" applyFill="1" applyBorder="1" applyAlignment="1" applyProtection="1">
      <alignment horizontal="left" vertical="center" wrapText="1"/>
      <protection locked="0"/>
    </xf>
    <xf numFmtId="3" fontId="27" fillId="0" borderId="18" xfId="87" applyNumberFormat="1" applyFont="1" applyFill="1" applyBorder="1" applyAlignment="1" applyProtection="1">
      <alignment horizontal="right" vertical="center" wrapText="1"/>
      <protection locked="0"/>
    </xf>
    <xf numFmtId="3" fontId="27" fillId="0" borderId="18" xfId="65" applyNumberFormat="1" applyFont="1" applyBorder="1" applyAlignment="1" applyProtection="1">
      <alignment horizontal="right"/>
      <protection hidden="1"/>
    </xf>
    <xf numFmtId="0" fontId="25" fillId="0" borderId="15" xfId="0" applyFont="1" applyBorder="1"/>
    <xf numFmtId="0" fontId="25" fillId="0" borderId="16" xfId="0" applyFont="1" applyBorder="1"/>
    <xf numFmtId="14" fontId="46" fillId="0" borderId="0" xfId="87" applyFont="1" applyFill="1"/>
    <xf numFmtId="0" fontId="25" fillId="0" borderId="0" xfId="0" applyFont="1" applyFill="1"/>
    <xf numFmtId="3" fontId="23" fillId="0" borderId="0" xfId="87" applyNumberFormat="1" applyFont="1" applyFill="1" applyBorder="1" applyAlignment="1" applyProtection="1">
      <alignment horizontal="center"/>
      <protection locked="0"/>
    </xf>
    <xf numFmtId="0" fontId="52" fillId="0" borderId="0" xfId="0" applyFont="1" applyAlignment="1">
      <alignment horizontal="center"/>
    </xf>
    <xf numFmtId="3" fontId="4" fillId="0" borderId="45" xfId="87" applyNumberFormat="1" applyFont="1" applyBorder="1" applyProtection="1">
      <protection locked="0"/>
    </xf>
    <xf numFmtId="3" fontId="51" fillId="0" borderId="0" xfId="87" applyNumberFormat="1" applyFont="1" applyFill="1" applyAlignment="1" applyProtection="1">
      <alignment horizontal="center" vertical="center" wrapText="1"/>
      <protection locked="0"/>
    </xf>
    <xf numFmtId="3" fontId="4" fillId="0" borderId="45" xfId="87" applyNumberFormat="1" applyFont="1" applyFill="1" applyBorder="1" applyProtection="1">
      <protection locked="0"/>
    </xf>
    <xf numFmtId="3" fontId="26" fillId="0" borderId="45" xfId="87" applyNumberFormat="1" applyFont="1" applyBorder="1" applyProtection="1">
      <protection locked="0"/>
    </xf>
    <xf numFmtId="3" fontId="26" fillId="0" borderId="45" xfId="87" applyNumberFormat="1" applyFont="1" applyFill="1" applyBorder="1" applyProtection="1">
      <protection locked="0"/>
    </xf>
    <xf numFmtId="3" fontId="51" fillId="0" borderId="0" xfId="87" applyNumberFormat="1" applyFont="1" applyFill="1" applyAlignment="1" applyProtection="1">
      <alignment horizontal="center" vertical="center" wrapText="1"/>
      <protection locked="0"/>
    </xf>
    <xf numFmtId="3" fontId="4" fillId="0" borderId="46" xfId="87" applyNumberFormat="1" applyFont="1" applyBorder="1" applyProtection="1">
      <protection locked="0"/>
    </xf>
    <xf numFmtId="3" fontId="24" fillId="0" borderId="45" xfId="0" applyNumberFormat="1" applyFont="1" applyFill="1" applyBorder="1"/>
    <xf numFmtId="3" fontId="51" fillId="0" borderId="0" xfId="87" applyNumberFormat="1" applyFont="1" applyFill="1" applyAlignment="1" applyProtection="1">
      <alignment horizontal="center" vertical="center" wrapText="1"/>
      <protection locked="0"/>
    </xf>
    <xf numFmtId="3" fontId="51" fillId="0" borderId="0" xfId="87" applyNumberFormat="1" applyFont="1" applyFill="1" applyAlignment="1" applyProtection="1">
      <alignment horizontal="center" vertical="center" wrapText="1"/>
      <protection locked="0"/>
    </xf>
    <xf numFmtId="3" fontId="51" fillId="0" borderId="0" xfId="87" applyNumberFormat="1" applyFont="1" applyFill="1" applyAlignment="1" applyProtection="1">
      <alignment horizontal="center" vertical="center" wrapText="1"/>
      <protection locked="0"/>
    </xf>
    <xf numFmtId="3" fontId="4" fillId="0" borderId="45" xfId="87" applyNumberFormat="1" applyFont="1" applyFill="1" applyBorder="1" applyAlignment="1" applyProtection="1">
      <alignment horizontal="right"/>
      <protection locked="0"/>
    </xf>
    <xf numFmtId="3" fontId="26" fillId="0" borderId="45" xfId="65" applyNumberFormat="1" applyFont="1" applyBorder="1" applyProtection="1">
      <protection hidden="1"/>
    </xf>
    <xf numFmtId="3" fontId="4" fillId="0" borderId="45" xfId="87" applyNumberFormat="1" applyFont="1" applyBorder="1" applyAlignment="1" applyProtection="1">
      <alignment horizontal="right"/>
      <protection locked="0"/>
    </xf>
    <xf numFmtId="3" fontId="4" fillId="0" borderId="45" xfId="65" applyNumberFormat="1" applyFont="1" applyFill="1" applyBorder="1" applyProtection="1">
      <protection hidden="1"/>
    </xf>
    <xf numFmtId="3" fontId="4" fillId="0" borderId="45" xfId="65" applyNumberFormat="1" applyFont="1" applyBorder="1" applyProtection="1">
      <protection hidden="1"/>
    </xf>
    <xf numFmtId="3" fontId="26" fillId="0" borderId="45" xfId="87" applyNumberFormat="1" applyFont="1" applyFill="1" applyBorder="1" applyAlignment="1" applyProtection="1">
      <alignment horizontal="right"/>
      <protection locked="0"/>
    </xf>
    <xf numFmtId="3" fontId="4" fillId="0" borderId="45" xfId="87" applyNumberFormat="1" applyFont="1" applyBorder="1" applyAlignment="1" applyProtection="1">
      <protection locked="0"/>
    </xf>
    <xf numFmtId="3" fontId="4" fillId="0" borderId="45" xfId="87" applyNumberFormat="1" applyFont="1" applyFill="1" applyBorder="1" applyAlignment="1" applyProtection="1">
      <protection locked="0"/>
    </xf>
    <xf numFmtId="3" fontId="51" fillId="0" borderId="0" xfId="87" applyNumberFormat="1" applyFont="1" applyFill="1" applyAlignment="1" applyProtection="1">
      <alignment horizontal="center" vertical="center" wrapText="1"/>
      <protection locked="0"/>
    </xf>
    <xf numFmtId="3" fontId="51" fillId="0" borderId="0" xfId="87" applyNumberFormat="1" applyFont="1" applyFill="1" applyAlignment="1" applyProtection="1">
      <alignment horizontal="center" vertical="center" wrapText="1"/>
      <protection locked="0"/>
    </xf>
    <xf numFmtId="3" fontId="51" fillId="0" borderId="0" xfId="87" applyNumberFormat="1" applyFont="1" applyFill="1" applyAlignment="1" applyProtection="1">
      <alignment horizontal="center" vertical="center" wrapText="1"/>
      <protection locked="0"/>
    </xf>
    <xf numFmtId="3" fontId="4" fillId="0" borderId="45" xfId="65" applyNumberFormat="1" applyFont="1" applyFill="1" applyBorder="1" applyProtection="1">
      <protection locked="0"/>
    </xf>
    <xf numFmtId="3" fontId="26" fillId="0" borderId="45" xfId="65" applyNumberFormat="1" applyFont="1" applyFill="1" applyBorder="1" applyProtection="1">
      <protection hidden="1"/>
    </xf>
    <xf numFmtId="14" fontId="4" fillId="25" borderId="0" xfId="87" applyFont="1" applyFill="1"/>
    <xf numFmtId="3" fontId="48" fillId="25" borderId="42" xfId="87" applyNumberFormat="1" applyFont="1" applyFill="1" applyBorder="1" applyAlignment="1" applyProtection="1">
      <alignment horizontal="center" vertical="center" wrapText="1"/>
      <protection locked="0"/>
    </xf>
    <xf numFmtId="3" fontId="48" fillId="25" borderId="47" xfId="87" applyNumberFormat="1" applyFont="1" applyFill="1" applyBorder="1" applyAlignment="1" applyProtection="1">
      <alignment horizontal="center" vertical="center" wrapText="1"/>
      <protection locked="0"/>
    </xf>
    <xf numFmtId="3" fontId="27" fillId="0" borderId="48" xfId="87" applyNumberFormat="1" applyFont="1" applyFill="1" applyBorder="1" applyAlignment="1" applyProtection="1">
      <alignment horizontal="left" vertical="center" wrapText="1"/>
      <protection locked="0"/>
    </xf>
    <xf numFmtId="3" fontId="27" fillId="0" borderId="48" xfId="87" applyNumberFormat="1" applyFont="1" applyFill="1" applyBorder="1" applyAlignment="1" applyProtection="1">
      <alignment horizontal="right" vertical="center" wrapText="1"/>
      <protection locked="0"/>
    </xf>
    <xf numFmtId="3" fontId="27" fillId="25" borderId="48" xfId="87" applyNumberFormat="1" applyFont="1" applyFill="1" applyBorder="1" applyAlignment="1" applyProtection="1">
      <alignment horizontal="right" vertical="center" wrapText="1"/>
      <protection locked="0"/>
    </xf>
    <xf numFmtId="3" fontId="26" fillId="25" borderId="45" xfId="87" applyNumberFormat="1" applyFont="1" applyFill="1" applyBorder="1" applyProtection="1">
      <protection locked="0"/>
    </xf>
    <xf numFmtId="3" fontId="4" fillId="25" borderId="45" xfId="87" applyNumberFormat="1" applyFont="1" applyFill="1" applyBorder="1" applyProtection="1">
      <protection locked="0"/>
    </xf>
    <xf numFmtId="3" fontId="27" fillId="0" borderId="45" xfId="87" applyNumberFormat="1" applyFont="1" applyFill="1" applyBorder="1" applyAlignment="1" applyProtection="1">
      <alignment horizontal="left" vertical="center" wrapText="1"/>
      <protection locked="0"/>
    </xf>
    <xf numFmtId="3" fontId="27" fillId="0" borderId="45" xfId="65" applyNumberFormat="1" applyFont="1" applyBorder="1" applyAlignment="1" applyProtection="1">
      <alignment horizontal="right"/>
      <protection hidden="1"/>
    </xf>
    <xf numFmtId="3" fontId="27" fillId="0" borderId="45" xfId="65" applyNumberFormat="1" applyFont="1" applyFill="1" applyBorder="1" applyAlignment="1" applyProtection="1">
      <alignment horizontal="right"/>
      <protection hidden="1"/>
    </xf>
    <xf numFmtId="3" fontId="27" fillId="25" borderId="45" xfId="65" applyNumberFormat="1" applyFont="1" applyFill="1" applyBorder="1" applyAlignment="1" applyProtection="1">
      <alignment horizontal="right"/>
      <protection hidden="1"/>
    </xf>
    <xf numFmtId="3" fontId="28" fillId="25" borderId="42" xfId="87" applyNumberFormat="1" applyFont="1" applyFill="1" applyBorder="1" applyProtection="1">
      <protection locked="0"/>
    </xf>
    <xf numFmtId="3" fontId="28" fillId="25" borderId="42" xfId="65" applyNumberFormat="1" applyFont="1" applyFill="1" applyBorder="1" applyProtection="1">
      <protection hidden="1"/>
    </xf>
    <xf numFmtId="0" fontId="3" fillId="25" borderId="0" xfId="0" applyFont="1" applyFill="1"/>
    <xf numFmtId="3" fontId="48" fillId="0" borderId="0" xfId="87" applyNumberFormat="1" applyFont="1" applyFill="1" applyBorder="1" applyAlignment="1" applyProtection="1">
      <alignment horizontal="center" vertical="center" wrapText="1"/>
      <protection locked="0"/>
    </xf>
    <xf numFmtId="3" fontId="48" fillId="25" borderId="52" xfId="87" applyNumberFormat="1" applyFont="1" applyFill="1" applyBorder="1" applyAlignment="1" applyProtection="1">
      <alignment horizontal="center" vertical="center" wrapText="1"/>
      <protection locked="0"/>
    </xf>
    <xf numFmtId="3" fontId="26" fillId="25" borderId="42" xfId="87" applyNumberFormat="1" applyFont="1" applyFill="1" applyBorder="1" applyAlignment="1" applyProtection="1">
      <alignment horizontal="center" vertical="center" wrapText="1"/>
      <protection locked="0"/>
    </xf>
    <xf numFmtId="3" fontId="26" fillId="25" borderId="42" xfId="87" quotePrefix="1" applyNumberFormat="1" applyFont="1" applyFill="1" applyBorder="1" applyAlignment="1" applyProtection="1">
      <alignment horizontal="center" vertical="center" wrapText="1"/>
      <protection locked="0"/>
    </xf>
    <xf numFmtId="3" fontId="26" fillId="0" borderId="0" xfId="87" quotePrefix="1" applyNumberFormat="1" applyFont="1" applyFill="1" applyBorder="1" applyAlignment="1" applyProtection="1">
      <alignment horizontal="center" vertical="center" wrapText="1"/>
      <protection locked="0"/>
    </xf>
    <xf numFmtId="3" fontId="27" fillId="0" borderId="48" xfId="87" applyNumberFormat="1" applyFont="1" applyFill="1" applyBorder="1" applyAlignment="1" applyProtection="1">
      <alignment vertical="center" wrapText="1"/>
      <protection locked="0"/>
    </xf>
    <xf numFmtId="3" fontId="27" fillId="25" borderId="48" xfId="87" applyNumberFormat="1" applyFont="1" applyFill="1" applyBorder="1" applyAlignment="1" applyProtection="1">
      <alignment vertical="center" wrapText="1"/>
      <protection locked="0"/>
    </xf>
    <xf numFmtId="3" fontId="27" fillId="0" borderId="0" xfId="87" applyNumberFormat="1" applyFont="1" applyFill="1" applyBorder="1" applyAlignment="1" applyProtection="1">
      <alignment vertical="center" wrapText="1"/>
      <protection locked="0"/>
    </xf>
    <xf numFmtId="3" fontId="4" fillId="0" borderId="0" xfId="87" applyNumberFormat="1" applyFont="1" applyFill="1" applyBorder="1" applyProtection="1">
      <protection locked="0"/>
    </xf>
    <xf numFmtId="3" fontId="27" fillId="0" borderId="0" xfId="65" applyNumberFormat="1" applyFont="1" applyFill="1" applyBorder="1" applyAlignment="1" applyProtection="1">
      <alignment horizontal="right"/>
      <protection hidden="1"/>
    </xf>
    <xf numFmtId="0" fontId="3" fillId="0" borderId="0" xfId="0" applyFont="1" applyFill="1" applyBorder="1"/>
    <xf numFmtId="3" fontId="28" fillId="0" borderId="0" xfId="65" applyNumberFormat="1" applyFont="1" applyFill="1" applyBorder="1" applyProtection="1">
      <protection hidden="1"/>
    </xf>
    <xf numFmtId="0" fontId="3" fillId="0" borderId="0" xfId="0" applyFont="1" applyFill="1"/>
    <xf numFmtId="3" fontId="26" fillId="25" borderId="42" xfId="87" applyNumberFormat="1" applyFont="1" applyFill="1" applyBorder="1" applyProtection="1">
      <protection locked="0"/>
    </xf>
    <xf numFmtId="3" fontId="26" fillId="25" borderId="42" xfId="65" applyNumberFormat="1" applyFont="1" applyFill="1" applyBorder="1" applyProtection="1">
      <protection hidden="1"/>
    </xf>
    <xf numFmtId="3" fontId="54" fillId="0" borderId="0" xfId="87" applyNumberFormat="1" applyFont="1" applyFill="1" applyAlignment="1" applyProtection="1">
      <alignment horizontal="center" vertical="center" wrapText="1"/>
      <protection locked="0"/>
    </xf>
    <xf numFmtId="0" fontId="24" fillId="0" borderId="0" xfId="0" applyFont="1" applyFill="1"/>
    <xf numFmtId="3" fontId="24" fillId="0" borderId="0" xfId="0" applyNumberFormat="1" applyFont="1" applyFill="1"/>
    <xf numFmtId="3" fontId="23" fillId="0" borderId="0" xfId="87" applyNumberFormat="1" applyFont="1" applyFill="1" applyProtection="1">
      <protection locked="0"/>
    </xf>
    <xf numFmtId="3" fontId="4" fillId="0" borderId="0" xfId="87" applyNumberFormat="1" applyFont="1" applyFill="1" applyProtection="1">
      <protection locked="0"/>
    </xf>
    <xf numFmtId="3" fontId="4" fillId="0" borderId="45" xfId="65" applyNumberFormat="1" applyFont="1" applyFill="1" applyBorder="1" applyAlignment="1" applyProtection="1">
      <alignment wrapText="1"/>
      <protection hidden="1"/>
    </xf>
    <xf numFmtId="3" fontId="23" fillId="0" borderId="45" xfId="87" applyNumberFormat="1" applyFont="1" applyBorder="1" applyProtection="1">
      <protection locked="0"/>
    </xf>
    <xf numFmtId="3" fontId="23" fillId="25" borderId="45" xfId="87" applyNumberFormat="1" applyFont="1" applyFill="1" applyBorder="1" applyProtection="1">
      <protection locked="0"/>
    </xf>
    <xf numFmtId="3" fontId="4" fillId="0" borderId="45" xfId="65" applyNumberFormat="1" applyFont="1" applyBorder="1" applyProtection="1">
      <protection locked="0"/>
    </xf>
    <xf numFmtId="3" fontId="23" fillId="0" borderId="45" xfId="87" applyNumberFormat="1" applyFont="1" applyFill="1" applyBorder="1" applyProtection="1">
      <protection locked="0"/>
    </xf>
    <xf numFmtId="3" fontId="3" fillId="0" borderId="0" xfId="0" applyNumberFormat="1" applyFont="1" applyFill="1"/>
    <xf numFmtId="3" fontId="4" fillId="27" borderId="45" xfId="87" applyNumberFormat="1" applyFont="1" applyFill="1" applyBorder="1" applyProtection="1">
      <protection locked="0"/>
    </xf>
    <xf numFmtId="3" fontId="4" fillId="27" borderId="45" xfId="87" applyNumberFormat="1" applyFont="1" applyFill="1" applyBorder="1" applyAlignment="1" applyProtection="1">
      <alignment horizontal="right"/>
      <protection locked="0"/>
    </xf>
    <xf numFmtId="3" fontId="4" fillId="0" borderId="46" xfId="87" applyNumberFormat="1" applyFont="1" applyBorder="1" applyAlignment="1" applyProtection="1">
      <protection locked="0"/>
    </xf>
    <xf numFmtId="2" fontId="3" fillId="0" borderId="0" xfId="0" applyNumberFormat="1" applyFont="1" applyFill="1" applyAlignment="1"/>
    <xf numFmtId="0" fontId="3" fillId="0" borderId="0" xfId="0" applyFont="1" applyAlignment="1"/>
    <xf numFmtId="181" fontId="0" fillId="0" borderId="0" xfId="65" applyNumberFormat="1" applyFont="1"/>
    <xf numFmtId="182" fontId="0" fillId="0" borderId="0" xfId="0" applyNumberFormat="1" applyAlignment="1">
      <alignment horizontal="center"/>
    </xf>
    <xf numFmtId="182" fontId="3" fillId="0" borderId="45" xfId="0" applyNumberFormat="1" applyFont="1" applyBorder="1" applyAlignment="1">
      <alignment horizontal="center"/>
    </xf>
    <xf numFmtId="181" fontId="3" fillId="0" borderId="45" xfId="65" applyNumberFormat="1" applyFont="1" applyBorder="1"/>
    <xf numFmtId="181" fontId="0" fillId="0" borderId="45" xfId="65" applyNumberFormat="1" applyFont="1" applyBorder="1"/>
    <xf numFmtId="182" fontId="0" fillId="0" borderId="45" xfId="0" applyNumberFormat="1" applyBorder="1" applyAlignment="1">
      <alignment horizontal="center"/>
    </xf>
    <xf numFmtId="181" fontId="0" fillId="0" borderId="45" xfId="0" applyNumberFormat="1" applyBorder="1"/>
    <xf numFmtId="0" fontId="0" fillId="0" borderId="45" xfId="0" applyBorder="1"/>
    <xf numFmtId="182" fontId="0" fillId="0" borderId="16" xfId="0" applyNumberFormat="1" applyBorder="1" applyAlignment="1">
      <alignment horizontal="center"/>
    </xf>
    <xf numFmtId="181" fontId="0" fillId="0" borderId="16" xfId="65" applyNumberFormat="1" applyFont="1" applyBorder="1"/>
    <xf numFmtId="0" fontId="0" fillId="0" borderId="16" xfId="0" applyBorder="1"/>
    <xf numFmtId="182" fontId="14" fillId="28" borderId="48" xfId="0" applyNumberFormat="1" applyFont="1" applyFill="1" applyBorder="1" applyAlignment="1">
      <alignment horizontal="center"/>
    </xf>
    <xf numFmtId="181" fontId="14" fillId="28" borderId="48" xfId="65" applyNumberFormat="1" applyFont="1" applyFill="1" applyBorder="1" applyAlignment="1">
      <alignment horizontal="center"/>
    </xf>
    <xf numFmtId="0" fontId="14" fillId="28" borderId="48" xfId="0" applyFont="1" applyFill="1" applyBorder="1" applyAlignment="1">
      <alignment horizontal="center"/>
    </xf>
    <xf numFmtId="181" fontId="0" fillId="28" borderId="45" xfId="65" applyNumberFormat="1" applyFont="1" applyFill="1" applyBorder="1"/>
    <xf numFmtId="181" fontId="49" fillId="0" borderId="16" xfId="0" applyNumberFormat="1" applyFont="1" applyBorder="1"/>
    <xf numFmtId="181" fontId="0" fillId="0" borderId="45" xfId="65" applyNumberFormat="1" applyFont="1" applyFill="1" applyBorder="1"/>
    <xf numFmtId="3" fontId="49" fillId="0" borderId="45" xfId="0" applyNumberFormat="1" applyFont="1" applyBorder="1"/>
    <xf numFmtId="0" fontId="14" fillId="29" borderId="48" xfId="0" applyFont="1" applyFill="1" applyBorder="1" applyAlignment="1">
      <alignment horizontal="center"/>
    </xf>
    <xf numFmtId="0" fontId="49" fillId="29" borderId="45" xfId="0" applyFont="1" applyFill="1" applyBorder="1"/>
    <xf numFmtId="14" fontId="49" fillId="29" borderId="45" xfId="0" applyNumberFormat="1" applyFont="1" applyFill="1" applyBorder="1"/>
    <xf numFmtId="0" fontId="49" fillId="29" borderId="16" xfId="0" applyFont="1" applyFill="1" applyBorder="1"/>
    <xf numFmtId="0" fontId="49" fillId="29" borderId="0" xfId="0" applyFont="1" applyFill="1"/>
    <xf numFmtId="2" fontId="4" fillId="0" borderId="0" xfId="87" applyNumberFormat="1" applyFont="1"/>
    <xf numFmtId="3" fontId="4" fillId="27" borderId="45" xfId="65" applyNumberFormat="1" applyFont="1" applyFill="1" applyBorder="1" applyProtection="1">
      <protection hidden="1"/>
    </xf>
    <xf numFmtId="3" fontId="48" fillId="25" borderId="49" xfId="87" applyNumberFormat="1" applyFont="1" applyFill="1" applyBorder="1" applyAlignment="1" applyProtection="1">
      <alignment horizontal="center" vertical="center" wrapText="1"/>
      <protection locked="0"/>
    </xf>
    <xf numFmtId="3" fontId="48" fillId="25" borderId="51" xfId="87" applyNumberFormat="1" applyFont="1" applyFill="1" applyBorder="1" applyAlignment="1" applyProtection="1">
      <alignment horizontal="center" vertical="center" wrapText="1"/>
      <protection locked="0"/>
    </xf>
    <xf numFmtId="3" fontId="48" fillId="0" borderId="0" xfId="87" applyNumberFormat="1" applyFont="1" applyFill="1" applyBorder="1" applyAlignment="1" applyProtection="1">
      <alignment horizontal="center" vertical="center" wrapText="1"/>
      <protection locked="0"/>
    </xf>
    <xf numFmtId="3" fontId="54" fillId="0" borderId="0" xfId="87" applyNumberFormat="1" applyFont="1" applyFill="1" applyAlignment="1" applyProtection="1">
      <alignment horizontal="center" vertical="center" wrapText="1"/>
      <protection locked="0"/>
    </xf>
    <xf numFmtId="3" fontId="53" fillId="0" borderId="0" xfId="87" applyNumberFormat="1" applyFont="1" applyFill="1" applyAlignment="1" applyProtection="1">
      <alignment horizontal="center" vertical="center" wrapText="1"/>
      <protection locked="0"/>
    </xf>
    <xf numFmtId="3" fontId="48" fillId="25" borderId="47" xfId="87" applyNumberFormat="1" applyFont="1" applyFill="1" applyBorder="1" applyAlignment="1" applyProtection="1">
      <alignment horizontal="center" vertical="center" wrapText="1"/>
      <protection locked="0"/>
    </xf>
    <xf numFmtId="3" fontId="48" fillId="25" borderId="50" xfId="87" applyNumberFormat="1" applyFont="1" applyFill="1" applyBorder="1" applyAlignment="1" applyProtection="1">
      <alignment horizontal="center" vertical="center" wrapText="1"/>
      <protection locked="0"/>
    </xf>
    <xf numFmtId="182" fontId="55" fillId="0" borderId="53" xfId="0" applyNumberFormat="1" applyFont="1" applyBorder="1" applyAlignment="1">
      <alignment horizontal="center"/>
    </xf>
    <xf numFmtId="3" fontId="51" fillId="0" borderId="0" xfId="87" applyNumberFormat="1" applyFont="1" applyFill="1" applyAlignment="1" applyProtection="1">
      <alignment horizontal="center" vertical="center" wrapText="1"/>
      <protection locked="0"/>
    </xf>
    <xf numFmtId="3" fontId="28" fillId="26" borderId="13" xfId="87" applyNumberFormat="1" applyFont="1" applyFill="1" applyBorder="1" applyAlignment="1" applyProtection="1">
      <alignment horizontal="center"/>
      <protection locked="0"/>
    </xf>
  </cellXfs>
  <cellStyles count="193">
    <cellStyle name="_x0001_" xfId="1"/>
    <cellStyle name="_KT (2)" xfId="2"/>
    <cellStyle name="_KT (2)_1" xfId="3"/>
    <cellStyle name="_KT (2)_2" xfId="4"/>
    <cellStyle name="_KT (2)_2_TG-TH" xfId="5"/>
    <cellStyle name="_KT (2)_3" xfId="6"/>
    <cellStyle name="_KT (2)_3_TG-TH" xfId="7"/>
    <cellStyle name="_KT (2)_4" xfId="8"/>
    <cellStyle name="_KT (2)_4_TG-TH" xfId="9"/>
    <cellStyle name="_KT (2)_5" xfId="10"/>
    <cellStyle name="_KT (2)_TG-TH" xfId="11"/>
    <cellStyle name="_KT_TG" xfId="12"/>
    <cellStyle name="_KT_TG_1" xfId="13"/>
    <cellStyle name="_KT_TG_2" xfId="14"/>
    <cellStyle name="_KT_TG_3" xfId="15"/>
    <cellStyle name="_KT_TG_4" xfId="16"/>
    <cellStyle name="_TG-TH" xfId="17"/>
    <cellStyle name="_TG-TH_1" xfId="18"/>
    <cellStyle name="_TG-TH_2" xfId="19"/>
    <cellStyle name="_TG-TH_3" xfId="20"/>
    <cellStyle name="_TG-TH_4" xfId="21"/>
    <cellStyle name="¹éºÐÀ²_±âÅ¸" xfId="22"/>
    <cellStyle name="20% - Accent1" xfId="23" builtinId="30" customBuiltin="1"/>
    <cellStyle name="20% - Accent2" xfId="24" builtinId="34" customBuiltin="1"/>
    <cellStyle name="20% - Accent3" xfId="25" builtinId="38" customBuiltin="1"/>
    <cellStyle name="20% - Accent4" xfId="26" builtinId="42" customBuiltin="1"/>
    <cellStyle name="20% - Accent5" xfId="27" builtinId="46" customBuiltin="1"/>
    <cellStyle name="20% - Accent6" xfId="28" builtinId="50" customBuiltin="1"/>
    <cellStyle name="40% - Accent1" xfId="29" builtinId="31" customBuiltin="1"/>
    <cellStyle name="40% - Accent2" xfId="30" builtinId="35" customBuiltin="1"/>
    <cellStyle name="40% - Accent3" xfId="31" builtinId="39" customBuiltin="1"/>
    <cellStyle name="40% - Accent4" xfId="32" builtinId="43" customBuiltin="1"/>
    <cellStyle name="40% - Accent5" xfId="33" builtinId="47" customBuiltin="1"/>
    <cellStyle name="40% - Accent6" xfId="34" builtinId="51" customBuiltin="1"/>
    <cellStyle name="60% - Accent1" xfId="35" builtinId="32" customBuiltin="1"/>
    <cellStyle name="60% - Accent2" xfId="36" builtinId="36" customBuiltin="1"/>
    <cellStyle name="60% - Accent3" xfId="37" builtinId="40" customBuiltin="1"/>
    <cellStyle name="60% - Accent4" xfId="38" builtinId="44" customBuiltin="1"/>
    <cellStyle name="60% - Accent5" xfId="39" builtinId="48" customBuiltin="1"/>
    <cellStyle name="60% - Accent6" xfId="40" builtinId="52" customBuiltin="1"/>
    <cellStyle name="Accent1" xfId="41" builtinId="29" customBuiltin="1"/>
    <cellStyle name="Accent2" xfId="42" builtinId="33" customBuiltin="1"/>
    <cellStyle name="Accent3" xfId="43" builtinId="37" customBuiltin="1"/>
    <cellStyle name="Accent4" xfId="44" builtinId="41" customBuiltin="1"/>
    <cellStyle name="Accent5" xfId="45" builtinId="45" customBuiltin="1"/>
    <cellStyle name="Accent6" xfId="46" builtinId="49" customBuiltin="1"/>
    <cellStyle name="ÅëÈ­ [0]_±âÅ¸" xfId="47"/>
    <cellStyle name="ÅëÈ­_±âÅ¸" xfId="48"/>
    <cellStyle name="AeE­_INQUIRY ¿μ¾÷AßAø " xfId="49"/>
    <cellStyle name="ÅëÈ­_L601CPT" xfId="50"/>
    <cellStyle name="ÄÞ¸¶ [0]_±âÅ¸" xfId="51"/>
    <cellStyle name="AÞ¸¶ [0]_INQUIRY ¿μ¾÷AßAø " xfId="52"/>
    <cellStyle name="ÄÞ¸¶ [0]_L601CPT" xfId="53"/>
    <cellStyle name="ÄÞ¸¶_±âÅ¸" xfId="54"/>
    <cellStyle name="AÞ¸¶_INQUIRY ¿μ¾÷AßAø " xfId="55"/>
    <cellStyle name="ÄÞ¸¶_L601CPT" xfId="56"/>
    <cellStyle name="AutoFormat Options" xfId="57"/>
    <cellStyle name="Bad" xfId="58" builtinId="27" customBuiltin="1"/>
    <cellStyle name="Ç¥ÁØ_#2(M17)_1" xfId="59"/>
    <cellStyle name="C￥AØ_¿μ¾÷CoE² " xfId="60"/>
    <cellStyle name="Ç¥ÁØ_±¸¹Ì´ëÃ¥" xfId="61"/>
    <cellStyle name="Calculation" xfId="62" builtinId="22" customBuiltin="1"/>
    <cellStyle name="Calculation 2" xfId="141"/>
    <cellStyle name="Calculation 3" xfId="137"/>
    <cellStyle name="Calculation 4" xfId="140"/>
    <cellStyle name="Calculation 5" xfId="136"/>
    <cellStyle name="Calculation 6" xfId="151"/>
    <cellStyle name="Calculation 7" xfId="139"/>
    <cellStyle name="category" xfId="63"/>
    <cellStyle name="Check Cell" xfId="64" builtinId="23" customBuiltin="1"/>
    <cellStyle name="Comma" xfId="65" builtinId="3"/>
    <cellStyle name="Comma 2" xfId="113"/>
    <cellStyle name="Comma 2 2" xfId="169"/>
    <cellStyle name="Comma 2 3" xfId="176"/>
    <cellStyle name="Comma 2 4" xfId="181"/>
    <cellStyle name="Comma 2 5" xfId="185"/>
    <cellStyle name="Comma 2 6" xfId="189"/>
    <cellStyle name="Comma 2 7" xfId="192"/>
    <cellStyle name="Comma0" xfId="66"/>
    <cellStyle name="Comma0 2" xfId="142"/>
    <cellStyle name="Comma0 3" xfId="133"/>
    <cellStyle name="Comma0 4" xfId="145"/>
    <cellStyle name="Comma0 5" xfId="129"/>
    <cellStyle name="Comma0 6" xfId="155"/>
    <cellStyle name="Comma0 7" xfId="138"/>
    <cellStyle name="Currency0" xfId="67"/>
    <cellStyle name="Currency0 2" xfId="143"/>
    <cellStyle name="Currency0 3" xfId="132"/>
    <cellStyle name="Currency0 4" xfId="147"/>
    <cellStyle name="Currency0 5" xfId="128"/>
    <cellStyle name="Currency0 6" xfId="156"/>
    <cellStyle name="Currency0 7" xfId="135"/>
    <cellStyle name="Date" xfId="68"/>
    <cellStyle name="Date 2" xfId="144"/>
    <cellStyle name="Date 3" xfId="131"/>
    <cellStyle name="Date 4" xfId="148"/>
    <cellStyle name="Date 5" xfId="127"/>
    <cellStyle name="Date 6" xfId="157"/>
    <cellStyle name="Date 7" xfId="134"/>
    <cellStyle name="Explanatory Text" xfId="69" builtinId="53" customBuiltin="1"/>
    <cellStyle name="Fixed" xfId="70"/>
    <cellStyle name="Fixed 2" xfId="146"/>
    <cellStyle name="Fixed 3" xfId="130"/>
    <cellStyle name="Fixed 4" xfId="149"/>
    <cellStyle name="Fixed 5" xfId="124"/>
    <cellStyle name="Fixed 6" xfId="162"/>
    <cellStyle name="Fixed 7" xfId="126"/>
    <cellStyle name="Good" xfId="71" builtinId="26" customBuiltin="1"/>
    <cellStyle name="Grey" xfId="72"/>
    <cellStyle name="HEADER" xfId="73"/>
    <cellStyle name="Header1" xfId="74"/>
    <cellStyle name="Header2" xfId="75"/>
    <cellStyle name="Header2 2" xfId="150"/>
    <cellStyle name="Header2 3" xfId="125"/>
    <cellStyle name="Header2 4" xfId="152"/>
    <cellStyle name="Header2 5" xfId="121"/>
    <cellStyle name="Header2 6" xfId="182"/>
    <cellStyle name="Header2 7" xfId="120"/>
    <cellStyle name="Heading 1" xfId="76" builtinId="16" customBuiltin="1"/>
    <cellStyle name="Heading 2" xfId="77" builtinId="17" customBuiltin="1"/>
    <cellStyle name="Heading 3" xfId="78" builtinId="18" customBuiltin="1"/>
    <cellStyle name="Heading 4" xfId="79" builtinId="19" customBuiltin="1"/>
    <cellStyle name="i·0" xfId="80"/>
    <cellStyle name="Input" xfId="81" builtinId="20" customBuiltin="1"/>
    <cellStyle name="Input [yellow]" xfId="82"/>
    <cellStyle name="Input [yellow] 2" xfId="154"/>
    <cellStyle name="Input [yellow] 3" xfId="122"/>
    <cellStyle name="Input [yellow] 4" xfId="161"/>
    <cellStyle name="Input [yellow] 5" xfId="116"/>
    <cellStyle name="Input [yellow] 6" xfId="167"/>
    <cellStyle name="Input [yellow] 7" xfId="114"/>
    <cellStyle name="Input 2" xfId="153"/>
    <cellStyle name="Input 3" xfId="123"/>
    <cellStyle name="Input 4" xfId="160"/>
    <cellStyle name="Input 5" xfId="117"/>
    <cellStyle name="Input 6" xfId="166"/>
    <cellStyle name="Input 7" xfId="115"/>
    <cellStyle name="Linked Cell" xfId="83" builtinId="24" customBuiltin="1"/>
    <cellStyle name="Model" xfId="84"/>
    <cellStyle name="Neutral" xfId="85" builtinId="28" customBuiltin="1"/>
    <cellStyle name="Normal" xfId="0" builtinId="0"/>
    <cellStyle name="Normal - Style1" xfId="86"/>
    <cellStyle name="Normal 2" xfId="112"/>
    <cellStyle name="Normal 2 2" xfId="168"/>
    <cellStyle name="Normal 2 3" xfId="175"/>
    <cellStyle name="Normal 2 4" xfId="180"/>
    <cellStyle name="Normal 2 5" xfId="184"/>
    <cellStyle name="Normal 2 6" xfId="188"/>
    <cellStyle name="Normal 2 7" xfId="191"/>
    <cellStyle name="Normal 8" xfId="187"/>
    <cellStyle name="Normal_Sheet1" xfId="87"/>
    <cellStyle name="Note" xfId="88" builtinId="10" customBuiltin="1"/>
    <cellStyle name="Note 2" xfId="158"/>
    <cellStyle name="Note 3" xfId="119"/>
    <cellStyle name="Note 4" xfId="163"/>
    <cellStyle name="Note 5" xfId="170"/>
    <cellStyle name="Note 6" xfId="178"/>
    <cellStyle name="Note 7" xfId="173"/>
    <cellStyle name="Output" xfId="89" builtinId="21" customBuiltin="1"/>
    <cellStyle name="Output 2" xfId="159"/>
    <cellStyle name="Output 3" xfId="118"/>
    <cellStyle name="Output 4" xfId="165"/>
    <cellStyle name="Output 5" xfId="172"/>
    <cellStyle name="Output 6" xfId="179"/>
    <cellStyle name="Output 7" xfId="174"/>
    <cellStyle name="Percent [2]" xfId="90"/>
    <cellStyle name="S—_x0008_" xfId="91"/>
    <cellStyle name="Style 1" xfId="92"/>
    <cellStyle name="Style 2" xfId="93"/>
    <cellStyle name="Style 3" xfId="94"/>
    <cellStyle name="Style 4" xfId="95"/>
    <cellStyle name="subhead" xfId="96"/>
    <cellStyle name="Title" xfId="97" builtinId="15" customBuiltin="1"/>
    <cellStyle name="Total" xfId="98" builtinId="25" customBuiltin="1"/>
    <cellStyle name="Total 2" xfId="164"/>
    <cellStyle name="Total 3" xfId="171"/>
    <cellStyle name="Total 4" xfId="177"/>
    <cellStyle name="Total 5" xfId="183"/>
    <cellStyle name="Total 6" xfId="186"/>
    <cellStyle name="Total 7" xfId="190"/>
    <cellStyle name="viet" xfId="99"/>
    <cellStyle name="Warning Text" xfId="100" builtinId="11" customBuiltin="1"/>
    <cellStyle name="똿뗦먛귟 [0.00]_PRODUCT DETAIL Q1" xfId="101"/>
    <cellStyle name="똿뗦먛귟_PRODUCT DETAIL Q1" xfId="102"/>
    <cellStyle name="믅됞 [0.00]_PRODUCT DETAIL Q1" xfId="103"/>
    <cellStyle name="믅됞_PRODUCT DETAIL Q1" xfId="104"/>
    <cellStyle name="백분율_HOBONG" xfId="105"/>
    <cellStyle name="뷭?_BOOKSHIP" xfId="106"/>
    <cellStyle name="콤마 [0]_1202" xfId="107"/>
    <cellStyle name="콤마_1202" xfId="108"/>
    <cellStyle name="통화 [0]_1202" xfId="109"/>
    <cellStyle name="통화_1202" xfId="110"/>
    <cellStyle name="표준_(정보부문)월별인원계획" xfId="1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FF"/>
      <color rgb="FFCCFFFF"/>
      <color rgb="FF006600"/>
      <color rgb="FF0000CC"/>
      <color rgb="FF0033CC"/>
      <color rgb="FF0000FF"/>
      <color rgb="FFFFFFFF"/>
      <color rgb="FF3366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gminhsg02\DMCServerData\Ho%20So%20Ke%20Toan\Ke%20Toan%20Nam%202013-2015\KE%20TOAN%20NAM%202015\BAO%20CAO%20NAM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CIC KQKD-2014"/>
      <sheetName val="SCIC MONEY-2014"/>
      <sheetName val="Sheet7"/>
      <sheetName val="Sheet8"/>
      <sheetName val="Sheet9"/>
      <sheetName val="DMC KQKD-2014"/>
      <sheetName val="DMC MONEY-2014"/>
      <sheetName val="PT-01-15"/>
      <sheetName val="PT-02-15"/>
      <sheetName val="PT-03-15 "/>
      <sheetName val="PT-04-15"/>
      <sheetName val="PT-05-15"/>
      <sheetName val="PT-06-15"/>
      <sheetName val="PT-07-15"/>
      <sheetName val="PT-08-15"/>
      <sheetName val="PT-09-15"/>
      <sheetName val="PT-10-15"/>
      <sheetName val="PT-11-15"/>
      <sheetName val="CP NUOC NGOAI"/>
      <sheetName val="X-Khau DMC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6">
          <cell r="D36">
            <v>185033447</v>
          </cell>
          <cell r="E36">
            <v>22562238</v>
          </cell>
          <cell r="F36">
            <v>1320000</v>
          </cell>
        </row>
        <row r="58">
          <cell r="D58">
            <v>603794053</v>
          </cell>
          <cell r="E58">
            <v>84385557</v>
          </cell>
          <cell r="G58">
            <v>10859067</v>
          </cell>
        </row>
      </sheetData>
      <sheetData sheetId="8">
        <row r="36">
          <cell r="D36">
            <v>182539440</v>
          </cell>
          <cell r="E36">
            <v>17083440</v>
          </cell>
          <cell r="F36">
            <v>1320000</v>
          </cell>
        </row>
        <row r="59">
          <cell r="D59">
            <v>456931227</v>
          </cell>
          <cell r="E59">
            <v>79239354</v>
          </cell>
          <cell r="G59">
            <v>11516787</v>
          </cell>
        </row>
      </sheetData>
      <sheetData sheetId="9">
        <row r="36">
          <cell r="D36">
            <v>173433890</v>
          </cell>
          <cell r="E36">
            <v>11252350</v>
          </cell>
          <cell r="F36">
            <v>1320000</v>
          </cell>
        </row>
        <row r="59">
          <cell r="D59">
            <v>462241140</v>
          </cell>
          <cell r="E59">
            <v>64829683</v>
          </cell>
          <cell r="G59">
            <v>12260286</v>
          </cell>
        </row>
      </sheetData>
      <sheetData sheetId="10">
        <row r="36">
          <cell r="D36">
            <v>188744059</v>
          </cell>
          <cell r="E36">
            <v>23130230</v>
          </cell>
          <cell r="F36">
            <v>880000</v>
          </cell>
        </row>
        <row r="59">
          <cell r="D59">
            <v>661807123</v>
          </cell>
          <cell r="E59">
            <v>99008303</v>
          </cell>
          <cell r="G59">
            <v>11997664</v>
          </cell>
        </row>
      </sheetData>
      <sheetData sheetId="11">
        <row r="36">
          <cell r="D36">
            <v>181828010</v>
          </cell>
          <cell r="E36">
            <v>27951000</v>
          </cell>
          <cell r="F36">
            <v>880000</v>
          </cell>
        </row>
        <row r="59">
          <cell r="D59">
            <v>592646888</v>
          </cell>
          <cell r="E59">
            <v>106327550</v>
          </cell>
          <cell r="G59">
            <v>11862400</v>
          </cell>
        </row>
      </sheetData>
      <sheetData sheetId="12">
        <row r="36">
          <cell r="D36">
            <v>184814010</v>
          </cell>
          <cell r="E36">
            <v>28936600</v>
          </cell>
          <cell r="F36">
            <v>2455484</v>
          </cell>
        </row>
        <row r="59">
          <cell r="D59">
            <v>436497054</v>
          </cell>
          <cell r="E59">
            <v>108541500</v>
          </cell>
          <cell r="G59">
            <v>11497196</v>
          </cell>
        </row>
      </sheetData>
      <sheetData sheetId="13">
        <row r="36">
          <cell r="D36">
            <v>185513710</v>
          </cell>
          <cell r="E36">
            <v>29113300</v>
          </cell>
          <cell r="F36">
            <v>880000</v>
          </cell>
        </row>
        <row r="59">
          <cell r="D59">
            <v>618040865</v>
          </cell>
          <cell r="E59">
            <v>102764200</v>
          </cell>
          <cell r="G59">
            <v>10128800</v>
          </cell>
        </row>
      </sheetData>
      <sheetData sheetId="14">
        <row r="36">
          <cell r="D36">
            <v>185513540</v>
          </cell>
          <cell r="E36">
            <v>30006900</v>
          </cell>
          <cell r="F36">
            <v>1320000</v>
          </cell>
        </row>
        <row r="59">
          <cell r="D59">
            <v>434302602</v>
          </cell>
          <cell r="E59">
            <v>97651050</v>
          </cell>
          <cell r="G59">
            <v>11100384</v>
          </cell>
        </row>
      </sheetData>
      <sheetData sheetId="15">
        <row r="36">
          <cell r="D36">
            <v>180158560</v>
          </cell>
          <cell r="E36">
            <v>27750800</v>
          </cell>
          <cell r="F36">
            <v>1320000</v>
          </cell>
        </row>
        <row r="59">
          <cell r="D59">
            <v>432332090</v>
          </cell>
          <cell r="E59">
            <v>90220900</v>
          </cell>
          <cell r="G59">
            <v>11978858</v>
          </cell>
        </row>
      </sheetData>
      <sheetData sheetId="16">
        <row r="36">
          <cell r="D36">
            <v>181055697</v>
          </cell>
          <cell r="E36">
            <v>22853600</v>
          </cell>
          <cell r="F36">
            <v>880000</v>
          </cell>
        </row>
        <row r="51">
          <cell r="B51" t="str">
            <v>CTY TNHH MTV TRUYEÀN THOÂNG POSE</v>
          </cell>
          <cell r="L51">
            <v>20445190</v>
          </cell>
        </row>
        <row r="54">
          <cell r="L54">
            <v>58136499</v>
          </cell>
        </row>
        <row r="58">
          <cell r="B58" t="str">
            <v>CTY TNHH POSE EVENT</v>
          </cell>
          <cell r="L58">
            <v>41281020</v>
          </cell>
        </row>
        <row r="59">
          <cell r="D59">
            <v>662874529</v>
          </cell>
          <cell r="E59">
            <v>96130650</v>
          </cell>
          <cell r="G59">
            <v>12261522</v>
          </cell>
        </row>
      </sheetData>
      <sheetData sheetId="17">
        <row r="12">
          <cell r="L12">
            <v>7850150</v>
          </cell>
        </row>
        <row r="13">
          <cell r="B13" t="str">
            <v>CTY TNHH KỸ THUẬT BẢO KIM</v>
          </cell>
          <cell r="L13">
            <v>11055660</v>
          </cell>
        </row>
        <row r="15">
          <cell r="L15">
            <v>25676200</v>
          </cell>
        </row>
        <row r="16">
          <cell r="L16">
            <v>27949800</v>
          </cell>
        </row>
        <row r="27">
          <cell r="L27">
            <v>13424950</v>
          </cell>
        </row>
        <row r="33">
          <cell r="B33" t="str">
            <v>CTY CÔ GIÔÙI AN PHAÙT</v>
          </cell>
          <cell r="L33">
            <v>3946600</v>
          </cell>
        </row>
        <row r="36">
          <cell r="D36">
            <v>178087190</v>
          </cell>
          <cell r="E36">
            <v>23669800</v>
          </cell>
          <cell r="F36">
            <v>880000</v>
          </cell>
        </row>
        <row r="41">
          <cell r="B41" t="str">
            <v>COÂNG TY ÑÒNH GIA NEÙT</v>
          </cell>
          <cell r="L41">
            <v>120175950</v>
          </cell>
        </row>
        <row r="48">
          <cell r="B48" t="str">
            <v>COÂNG TY SONG HAÂN</v>
          </cell>
          <cell r="L48">
            <v>35942820</v>
          </cell>
        </row>
        <row r="51">
          <cell r="B51" t="str">
            <v>CTY TNHH MTV TRUYEÀN THOÂNG POSE</v>
          </cell>
          <cell r="L51">
            <v>48715790</v>
          </cell>
        </row>
        <row r="54">
          <cell r="B54" t="str">
            <v>CTY FREIGHT MARK VN</v>
          </cell>
          <cell r="L54">
            <v>58038949</v>
          </cell>
        </row>
        <row r="55">
          <cell r="B55" t="str">
            <v>CTY CP PHAÙT TRIEÅN THEÁ GIÔÙI TRIEÄU PHUÙ</v>
          </cell>
          <cell r="L55">
            <v>6883250</v>
          </cell>
        </row>
        <row r="58">
          <cell r="B58" t="str">
            <v>CTY TNHH POSE EVENT</v>
          </cell>
          <cell r="L58">
            <v>82473930</v>
          </cell>
        </row>
        <row r="59">
          <cell r="D59">
            <v>597031401</v>
          </cell>
          <cell r="E59">
            <v>101709300</v>
          </cell>
          <cell r="G59">
            <v>11899800</v>
          </cell>
        </row>
      </sheetData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00CC"/>
  </sheetPr>
  <dimension ref="A1:V161"/>
  <sheetViews>
    <sheetView zoomScale="84" zoomScaleNormal="84"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B22" sqref="B22"/>
    </sheetView>
  </sheetViews>
  <sheetFormatPr defaultRowHeight="12.75"/>
  <cols>
    <col min="1" max="1" width="39.5703125" style="7" customWidth="1"/>
    <col min="2" max="2" width="10.42578125" style="7" customWidth="1"/>
    <col min="3" max="3" width="12" style="7" customWidth="1"/>
    <col min="4" max="4" width="11" style="7" customWidth="1"/>
    <col min="5" max="5" width="11.5703125" style="7" customWidth="1"/>
    <col min="6" max="6" width="11.42578125" style="7" customWidth="1"/>
    <col min="7" max="7" width="11.28515625" style="7" customWidth="1"/>
    <col min="8" max="8" width="10.140625" style="7" customWidth="1"/>
    <col min="9" max="9" width="11.5703125" style="7" customWidth="1"/>
    <col min="10" max="10" width="11.28515625" style="7" customWidth="1"/>
    <col min="11" max="11" width="12.5703125" style="7" customWidth="1"/>
    <col min="12" max="12" width="10.140625" style="7" customWidth="1"/>
    <col min="13" max="13" width="10.7109375" style="7" customWidth="1"/>
    <col min="14" max="14" width="12.140625" style="87" customWidth="1"/>
    <col min="15" max="16384" width="9.140625" style="7"/>
  </cols>
  <sheetData>
    <row r="1" spans="1:21" s="100" customFormat="1" ht="12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s="100" customFormat="1" ht="28.5" customHeight="1">
      <c r="A2" s="147" t="s">
        <v>90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8"/>
      <c r="P2" s="8"/>
      <c r="Q2" s="8"/>
      <c r="R2" s="8"/>
      <c r="S2" s="8"/>
      <c r="T2" s="8"/>
      <c r="U2" s="8"/>
    </row>
    <row r="3" spans="1:21" s="100" customFormat="1" ht="11.25" customHeight="1">
      <c r="A3" s="106"/>
      <c r="B3" s="106"/>
      <c r="C3" s="106"/>
      <c r="D3" s="106"/>
      <c r="E3" s="106"/>
      <c r="F3" s="106"/>
      <c r="G3" s="107"/>
      <c r="H3" s="107"/>
      <c r="I3" s="107"/>
      <c r="J3" s="107"/>
      <c r="K3" s="107"/>
      <c r="L3" s="107"/>
      <c r="M3" s="107"/>
      <c r="N3" s="107"/>
      <c r="O3" s="8"/>
      <c r="P3" s="8"/>
      <c r="Q3" s="8"/>
      <c r="R3" s="8"/>
      <c r="S3" s="8"/>
      <c r="T3" s="8"/>
      <c r="U3" s="8"/>
    </row>
    <row r="4" spans="1:21" ht="15.75">
      <c r="A4" s="74" t="s">
        <v>6</v>
      </c>
      <c r="B4" s="74" t="s">
        <v>91</v>
      </c>
      <c r="C4" s="74" t="s">
        <v>92</v>
      </c>
      <c r="D4" s="74" t="s">
        <v>93</v>
      </c>
      <c r="E4" s="74" t="s">
        <v>94</v>
      </c>
      <c r="F4" s="74" t="s">
        <v>95</v>
      </c>
      <c r="G4" s="74" t="s">
        <v>96</v>
      </c>
      <c r="H4" s="74" t="s">
        <v>97</v>
      </c>
      <c r="I4" s="74" t="s">
        <v>98</v>
      </c>
      <c r="J4" s="74" t="s">
        <v>99</v>
      </c>
      <c r="K4" s="74" t="s">
        <v>100</v>
      </c>
      <c r="L4" s="74" t="s">
        <v>101</v>
      </c>
      <c r="M4" s="74" t="s">
        <v>102</v>
      </c>
      <c r="N4" s="74" t="s">
        <v>103</v>
      </c>
      <c r="O4" s="2"/>
      <c r="P4" s="2"/>
      <c r="Q4" s="2"/>
      <c r="R4" s="2"/>
      <c r="S4" s="2"/>
      <c r="T4" s="2"/>
      <c r="U4" s="2"/>
    </row>
    <row r="5" spans="1:21" ht="15.75">
      <c r="A5" s="75">
        <v>1</v>
      </c>
      <c r="B5" s="75">
        <v>2</v>
      </c>
      <c r="C5" s="75">
        <v>3</v>
      </c>
      <c r="D5" s="75">
        <v>4</v>
      </c>
      <c r="E5" s="75">
        <v>5</v>
      </c>
      <c r="F5" s="75">
        <v>6</v>
      </c>
      <c r="G5" s="75">
        <v>7</v>
      </c>
      <c r="H5" s="75">
        <v>8</v>
      </c>
      <c r="I5" s="75">
        <v>9</v>
      </c>
      <c r="J5" s="75">
        <v>10</v>
      </c>
      <c r="K5" s="75">
        <v>11</v>
      </c>
      <c r="L5" s="75">
        <v>12</v>
      </c>
      <c r="M5" s="75">
        <v>13</v>
      </c>
      <c r="N5" s="75">
        <v>14</v>
      </c>
      <c r="O5" s="2"/>
      <c r="P5" s="2"/>
      <c r="Q5" s="2"/>
      <c r="R5" s="2"/>
      <c r="S5" s="2"/>
      <c r="T5" s="2"/>
      <c r="U5" s="2"/>
    </row>
    <row r="6" spans="1:21" ht="15.75">
      <c r="A6" s="76" t="s">
        <v>19</v>
      </c>
      <c r="B6" s="77">
        <f t="shared" ref="B6:M6" si="0">B7+B19+B17</f>
        <v>86477474</v>
      </c>
      <c r="C6" s="77">
        <f t="shared" si="0"/>
        <v>25356860</v>
      </c>
      <c r="D6" s="77">
        <f t="shared" si="0"/>
        <v>61876235</v>
      </c>
      <c r="E6" s="77">
        <f t="shared" si="0"/>
        <v>136084450</v>
      </c>
      <c r="F6" s="77">
        <f t="shared" si="0"/>
        <v>57650229</v>
      </c>
      <c r="G6" s="77">
        <f t="shared" si="0"/>
        <v>108143908</v>
      </c>
      <c r="H6" s="77">
        <f t="shared" si="0"/>
        <v>147362544</v>
      </c>
      <c r="I6" s="77">
        <f t="shared" si="0"/>
        <v>154395874</v>
      </c>
      <c r="J6" s="77">
        <f t="shared" si="0"/>
        <v>366251287</v>
      </c>
      <c r="K6" s="77">
        <f t="shared" si="0"/>
        <v>175839489</v>
      </c>
      <c r="L6" s="77">
        <f t="shared" si="0"/>
        <v>53375583</v>
      </c>
      <c r="M6" s="77">
        <f t="shared" si="0"/>
        <v>0</v>
      </c>
      <c r="N6" s="78">
        <f>SUM(B6:M6)</f>
        <v>1372813933</v>
      </c>
      <c r="O6" s="2"/>
      <c r="P6" s="2"/>
      <c r="Q6" s="2"/>
      <c r="R6" s="2"/>
      <c r="S6" s="2"/>
      <c r="T6" s="2"/>
      <c r="U6" s="2"/>
    </row>
    <row r="7" spans="1:21" s="10" customFormat="1" ht="15.75">
      <c r="A7" s="52" t="s">
        <v>9</v>
      </c>
      <c r="B7" s="61">
        <f t="shared" ref="B7" si="1">SUM(B8:B14)</f>
        <v>86461602</v>
      </c>
      <c r="C7" s="61">
        <f>SUM(C8:C16)</f>
        <v>25346000</v>
      </c>
      <c r="D7" s="61">
        <f>SUM(D8:D16)</f>
        <v>61856601</v>
      </c>
      <c r="E7" s="61">
        <f>SUM(E8:E16)</f>
        <v>136065572</v>
      </c>
      <c r="F7" s="61">
        <f>SUM(F8:F16)</f>
        <v>57634000</v>
      </c>
      <c r="G7" s="61">
        <f>SUM(G8:G15)</f>
        <v>108111449</v>
      </c>
      <c r="H7" s="61">
        <f>SUM(H8:H16)</f>
        <v>147341005</v>
      </c>
      <c r="I7" s="61">
        <f>SUM(I8:I15)</f>
        <v>154364617</v>
      </c>
      <c r="J7" s="61">
        <f>SUM(J8:J15)</f>
        <v>366203510</v>
      </c>
      <c r="K7" s="61">
        <f>SUM(K8:K15)</f>
        <v>175759766</v>
      </c>
      <c r="L7" s="61">
        <f>SUM(L8:L16)</f>
        <v>53361400</v>
      </c>
      <c r="M7" s="61">
        <f>SUM(M8:M15)</f>
        <v>0</v>
      </c>
      <c r="N7" s="79">
        <f>SUM(B7:M7)</f>
        <v>1372505522</v>
      </c>
      <c r="O7" s="9"/>
      <c r="P7" s="9"/>
      <c r="Q7" s="9"/>
      <c r="R7" s="9"/>
      <c r="S7" s="9"/>
      <c r="T7" s="9"/>
      <c r="U7" s="9"/>
    </row>
    <row r="8" spans="1:21" ht="14.25">
      <c r="A8" s="49" t="s">
        <v>29</v>
      </c>
      <c r="B8" s="49"/>
      <c r="C8" s="49">
        <v>2190000</v>
      </c>
      <c r="D8" s="49"/>
      <c r="E8" s="49"/>
      <c r="F8" s="49">
        <v>17600000</v>
      </c>
      <c r="G8" s="66"/>
      <c r="H8" s="62"/>
      <c r="I8" s="71"/>
      <c r="J8" s="64"/>
      <c r="K8" s="64"/>
      <c r="L8" s="64"/>
      <c r="M8" s="64"/>
      <c r="N8" s="80">
        <f>SUM(B8:M8)</f>
        <v>19790000</v>
      </c>
      <c r="O8" s="2"/>
      <c r="P8" s="2"/>
      <c r="Q8" s="2"/>
      <c r="R8" s="2"/>
      <c r="S8" s="2"/>
      <c r="T8" s="2"/>
      <c r="U8" s="2"/>
    </row>
    <row r="9" spans="1:21" ht="14.25">
      <c r="A9" s="51" t="s">
        <v>30</v>
      </c>
      <c r="B9" s="51"/>
      <c r="C9" s="51">
        <v>4011000</v>
      </c>
      <c r="D9" s="51">
        <v>4898001</v>
      </c>
      <c r="E9" s="51">
        <f>73862070+6085002</f>
        <v>79947072</v>
      </c>
      <c r="F9" s="51"/>
      <c r="G9" s="67">
        <v>36927049</v>
      </c>
      <c r="H9" s="60">
        <v>85407005</v>
      </c>
      <c r="I9" s="71">
        <v>88146014</v>
      </c>
      <c r="J9" s="63">
        <v>211662010</v>
      </c>
      <c r="K9" s="63">
        <v>31018046</v>
      </c>
      <c r="L9" s="63"/>
      <c r="M9" s="63"/>
      <c r="N9" s="80">
        <f t="shared" ref="N9:N18" si="2">SUM(B9:M9)</f>
        <v>542016197</v>
      </c>
      <c r="O9" s="2"/>
      <c r="P9" s="2"/>
      <c r="Q9" s="2"/>
      <c r="R9" s="2"/>
      <c r="S9" s="2"/>
      <c r="T9" s="2"/>
      <c r="U9" s="2"/>
    </row>
    <row r="10" spans="1:21" ht="14.25">
      <c r="A10" s="51" t="s">
        <v>32</v>
      </c>
      <c r="B10" s="51"/>
      <c r="C10" s="51"/>
      <c r="D10" s="51"/>
      <c r="E10" s="51"/>
      <c r="F10" s="51"/>
      <c r="G10" s="67"/>
      <c r="H10" s="60"/>
      <c r="I10" s="71"/>
      <c r="J10" s="63">
        <v>17600000</v>
      </c>
      <c r="K10" s="63"/>
      <c r="L10" s="63">
        <v>4020000</v>
      </c>
      <c r="M10" s="63"/>
      <c r="N10" s="80">
        <f t="shared" si="2"/>
        <v>21620000</v>
      </c>
      <c r="O10" s="2"/>
      <c r="P10" s="2"/>
      <c r="Q10" s="2"/>
      <c r="R10" s="2"/>
      <c r="S10" s="2"/>
      <c r="T10" s="2"/>
      <c r="U10" s="2"/>
    </row>
    <row r="11" spans="1:21" ht="14.25">
      <c r="A11" s="51" t="s">
        <v>45</v>
      </c>
      <c r="B11" s="51">
        <v>6601602</v>
      </c>
      <c r="C11" s="51"/>
      <c r="D11" s="51">
        <v>11303600</v>
      </c>
      <c r="E11" s="51"/>
      <c r="F11" s="51"/>
      <c r="G11" s="67">
        <v>22413400</v>
      </c>
      <c r="H11" s="60">
        <v>6182000</v>
      </c>
      <c r="I11" s="71">
        <v>18968603</v>
      </c>
      <c r="J11" s="63"/>
      <c r="K11" s="63">
        <v>114878720</v>
      </c>
      <c r="L11" s="63">
        <v>1624000</v>
      </c>
      <c r="M11" s="63"/>
      <c r="N11" s="80">
        <f t="shared" si="2"/>
        <v>181971925</v>
      </c>
      <c r="O11" s="2"/>
      <c r="P11" s="2"/>
      <c r="Q11" s="2"/>
      <c r="R11" s="2"/>
      <c r="S11" s="2"/>
      <c r="T11" s="2"/>
      <c r="U11" s="2"/>
    </row>
    <row r="12" spans="1:21" ht="14.25">
      <c r="A12" s="51" t="s">
        <v>33</v>
      </c>
      <c r="B12" s="51">
        <v>43900000</v>
      </c>
      <c r="C12" s="51">
        <v>4200000</v>
      </c>
      <c r="D12" s="51">
        <v>2350000</v>
      </c>
      <c r="E12" s="51">
        <v>31620000</v>
      </c>
      <c r="F12" s="51">
        <v>3500000</v>
      </c>
      <c r="G12" s="67">
        <v>21560000</v>
      </c>
      <c r="H12" s="60">
        <v>21130000</v>
      </c>
      <c r="I12" s="71">
        <v>40650000</v>
      </c>
      <c r="J12" s="63">
        <v>47650000</v>
      </c>
      <c r="K12" s="63">
        <v>8810000</v>
      </c>
      <c r="L12" s="63">
        <v>5440000</v>
      </c>
      <c r="M12" s="63"/>
      <c r="N12" s="80">
        <f t="shared" si="2"/>
        <v>230810000</v>
      </c>
      <c r="O12" s="2"/>
      <c r="P12" s="2"/>
      <c r="Q12" s="2"/>
      <c r="R12" s="2"/>
      <c r="S12" s="2"/>
      <c r="T12" s="2"/>
      <c r="U12" s="2"/>
    </row>
    <row r="13" spans="1:21" ht="14.25">
      <c r="A13" s="51" t="s">
        <v>31</v>
      </c>
      <c r="B13" s="51"/>
      <c r="C13" s="51"/>
      <c r="D13" s="51">
        <v>3905000</v>
      </c>
      <c r="E13" s="51">
        <v>20498500</v>
      </c>
      <c r="F13" s="51">
        <v>30800000</v>
      </c>
      <c r="G13" s="67"/>
      <c r="H13" s="60">
        <v>5060000</v>
      </c>
      <c r="I13" s="71">
        <v>4400000</v>
      </c>
      <c r="J13" s="63">
        <v>61913500</v>
      </c>
      <c r="K13" s="63">
        <v>4642000</v>
      </c>
      <c r="L13" s="63">
        <v>10048500</v>
      </c>
      <c r="M13" s="63"/>
      <c r="N13" s="80">
        <f t="shared" si="2"/>
        <v>141267500</v>
      </c>
      <c r="O13" s="2"/>
      <c r="P13" s="2"/>
      <c r="Q13" s="2"/>
      <c r="R13" s="2"/>
      <c r="S13" s="2"/>
      <c r="T13" s="2"/>
      <c r="U13" s="2"/>
    </row>
    <row r="14" spans="1:21" ht="14.25">
      <c r="A14" s="51" t="s">
        <v>36</v>
      </c>
      <c r="B14" s="51">
        <v>35960000</v>
      </c>
      <c r="C14" s="51">
        <v>150000</v>
      </c>
      <c r="D14" s="51">
        <v>39400000</v>
      </c>
      <c r="E14" s="51">
        <v>4000000</v>
      </c>
      <c r="F14" s="51">
        <v>5734000</v>
      </c>
      <c r="G14" s="67">
        <f>25000000+2211000</f>
        <v>27211000</v>
      </c>
      <c r="H14" s="60">
        <v>28737000</v>
      </c>
      <c r="I14" s="71">
        <v>2200000</v>
      </c>
      <c r="J14" s="63">
        <v>27378000</v>
      </c>
      <c r="K14" s="63">
        <v>16411000</v>
      </c>
      <c r="L14" s="63">
        <v>1474000</v>
      </c>
      <c r="M14" s="63"/>
      <c r="N14" s="80">
        <f t="shared" si="2"/>
        <v>188655000</v>
      </c>
      <c r="O14" s="2"/>
      <c r="P14" s="2"/>
      <c r="Q14" s="2"/>
      <c r="R14" s="2"/>
      <c r="S14" s="2"/>
      <c r="T14" s="2"/>
      <c r="U14" s="2"/>
    </row>
    <row r="15" spans="1:21" ht="14.25">
      <c r="A15" s="51" t="s">
        <v>58</v>
      </c>
      <c r="B15" s="51"/>
      <c r="C15" s="51"/>
      <c r="D15" s="51"/>
      <c r="E15" s="51"/>
      <c r="F15" s="51"/>
      <c r="G15" s="67"/>
      <c r="H15" s="60"/>
      <c r="I15" s="71"/>
      <c r="J15" s="63"/>
      <c r="K15" s="63"/>
      <c r="L15" s="63">
        <v>29929900</v>
      </c>
      <c r="M15" s="63"/>
      <c r="N15" s="80">
        <f t="shared" si="2"/>
        <v>29929900</v>
      </c>
      <c r="O15" s="2"/>
      <c r="P15" s="2"/>
      <c r="Q15" s="2"/>
      <c r="R15" s="2"/>
      <c r="S15" s="2"/>
      <c r="T15" s="2"/>
      <c r="U15" s="2"/>
    </row>
    <row r="16" spans="1:21" ht="14.25">
      <c r="A16" s="51" t="s">
        <v>79</v>
      </c>
      <c r="B16" s="51"/>
      <c r="C16" s="51">
        <v>14795000</v>
      </c>
      <c r="D16" s="51"/>
      <c r="E16" s="51"/>
      <c r="F16" s="51"/>
      <c r="G16" s="67"/>
      <c r="H16" s="60">
        <v>825000</v>
      </c>
      <c r="I16" s="71"/>
      <c r="J16" s="63"/>
      <c r="K16" s="63"/>
      <c r="L16" s="63">
        <v>825000</v>
      </c>
      <c r="M16" s="63"/>
      <c r="N16" s="80">
        <f t="shared" si="2"/>
        <v>16445000</v>
      </c>
      <c r="O16" s="2"/>
      <c r="P16" s="2"/>
      <c r="Q16" s="2"/>
      <c r="R16" s="2"/>
      <c r="S16" s="2"/>
      <c r="T16" s="2"/>
      <c r="U16" s="2"/>
    </row>
    <row r="17" spans="1:21" s="10" customFormat="1" ht="15.75">
      <c r="A17" s="52" t="s">
        <v>40</v>
      </c>
      <c r="B17" s="61">
        <f t="shared" ref="B17:M17" si="3">SUM(B18:B18)</f>
        <v>0</v>
      </c>
      <c r="C17" s="61">
        <f t="shared" si="3"/>
        <v>0</v>
      </c>
      <c r="D17" s="61">
        <f t="shared" si="3"/>
        <v>0</v>
      </c>
      <c r="E17" s="61">
        <f t="shared" si="3"/>
        <v>0</v>
      </c>
      <c r="F17" s="61">
        <f t="shared" si="3"/>
        <v>0</v>
      </c>
      <c r="G17" s="61">
        <f t="shared" si="3"/>
        <v>0</v>
      </c>
      <c r="H17" s="61">
        <f t="shared" si="3"/>
        <v>0</v>
      </c>
      <c r="I17" s="72">
        <f t="shared" si="3"/>
        <v>0</v>
      </c>
      <c r="J17" s="61">
        <f t="shared" si="3"/>
        <v>0</v>
      </c>
      <c r="K17" s="61">
        <f t="shared" si="3"/>
        <v>0</v>
      </c>
      <c r="L17" s="61">
        <f t="shared" si="3"/>
        <v>0</v>
      </c>
      <c r="M17" s="61">
        <f t="shared" si="3"/>
        <v>0</v>
      </c>
      <c r="N17" s="79">
        <f>SUM(B17:M17)</f>
        <v>0</v>
      </c>
      <c r="O17" s="9"/>
      <c r="P17" s="9"/>
      <c r="Q17" s="9"/>
      <c r="R17" s="9"/>
      <c r="S17" s="9"/>
      <c r="T17" s="9"/>
    </row>
    <row r="18" spans="1:21" ht="14.25">
      <c r="A18" s="49" t="s">
        <v>20</v>
      </c>
      <c r="B18" s="49"/>
      <c r="C18" s="49"/>
      <c r="D18" s="49"/>
      <c r="E18" s="49"/>
      <c r="F18" s="49"/>
      <c r="G18" s="67"/>
      <c r="H18" s="62"/>
      <c r="I18" s="71"/>
      <c r="J18" s="64"/>
      <c r="K18" s="64"/>
      <c r="L18" s="64"/>
      <c r="M18" s="64"/>
      <c r="N18" s="80">
        <f t="shared" si="2"/>
        <v>0</v>
      </c>
      <c r="O18" s="2"/>
      <c r="P18" s="2"/>
      <c r="Q18" s="2"/>
      <c r="R18" s="2"/>
      <c r="S18" s="2"/>
      <c r="T18" s="2"/>
      <c r="U18" s="2"/>
    </row>
    <row r="19" spans="1:21" s="10" customFormat="1" ht="15.75">
      <c r="A19" s="52" t="s">
        <v>41</v>
      </c>
      <c r="B19" s="52">
        <v>15872</v>
      </c>
      <c r="C19" s="52">
        <v>10860</v>
      </c>
      <c r="D19" s="52">
        <v>19634</v>
      </c>
      <c r="E19" s="52">
        <v>18878</v>
      </c>
      <c r="F19" s="52">
        <v>16229</v>
      </c>
      <c r="G19" s="61">
        <v>32459</v>
      </c>
      <c r="H19" s="61">
        <v>21539</v>
      </c>
      <c r="I19" s="72">
        <v>31257</v>
      </c>
      <c r="J19" s="72">
        <v>47777</v>
      </c>
      <c r="K19" s="61">
        <v>79723</v>
      </c>
      <c r="L19" s="61">
        <v>14183</v>
      </c>
      <c r="M19" s="61"/>
      <c r="N19" s="79">
        <f>SUM(B19:M19)</f>
        <v>308411</v>
      </c>
      <c r="O19" s="9"/>
      <c r="P19" s="9"/>
      <c r="Q19" s="9"/>
      <c r="R19" s="9"/>
      <c r="S19" s="9"/>
      <c r="T19" s="9"/>
      <c r="U19" s="9"/>
    </row>
    <row r="20" spans="1:21" ht="15.75">
      <c r="A20" s="81" t="s">
        <v>104</v>
      </c>
      <c r="B20" s="82">
        <f t="shared" ref="B20:M20" si="4">B21+B22+B32</f>
        <v>43830210</v>
      </c>
      <c r="C20" s="82">
        <f t="shared" si="4"/>
        <v>91390378</v>
      </c>
      <c r="D20" s="82">
        <f t="shared" si="4"/>
        <v>16960800</v>
      </c>
      <c r="E20" s="82">
        <f t="shared" si="4"/>
        <v>116469042</v>
      </c>
      <c r="F20" s="82">
        <f t="shared" si="4"/>
        <v>112629224</v>
      </c>
      <c r="G20" s="82">
        <f t="shared" si="4"/>
        <v>62333600</v>
      </c>
      <c r="H20" s="82">
        <f t="shared" si="4"/>
        <v>59328326</v>
      </c>
      <c r="I20" s="83">
        <f t="shared" si="4"/>
        <v>117766104</v>
      </c>
      <c r="J20" s="82">
        <f t="shared" si="4"/>
        <v>257550072</v>
      </c>
      <c r="K20" s="82">
        <f t="shared" si="4"/>
        <v>136920524</v>
      </c>
      <c r="L20" s="82">
        <f t="shared" si="4"/>
        <v>115380060</v>
      </c>
      <c r="M20" s="82">
        <f t="shared" si="4"/>
        <v>0</v>
      </c>
      <c r="N20" s="84">
        <f>SUM(B20:M20)</f>
        <v>1130558340</v>
      </c>
      <c r="O20" s="2"/>
      <c r="P20" s="2"/>
      <c r="Q20" s="2"/>
      <c r="R20" s="2"/>
      <c r="S20" s="2"/>
      <c r="T20" s="2"/>
      <c r="U20" s="2"/>
    </row>
    <row r="21" spans="1:21" s="10" customFormat="1" ht="15.75">
      <c r="A21" s="52" t="s">
        <v>105</v>
      </c>
      <c r="B21" s="52"/>
      <c r="C21" s="52"/>
      <c r="D21" s="52"/>
      <c r="E21" s="52"/>
      <c r="F21" s="52"/>
      <c r="G21" s="61"/>
      <c r="H21" s="61"/>
      <c r="I21" s="72"/>
      <c r="J21" s="72"/>
      <c r="K21" s="72"/>
      <c r="L21" s="61"/>
      <c r="M21" s="61"/>
      <c r="N21" s="79">
        <f>SUM(B21:M21)</f>
        <v>0</v>
      </c>
      <c r="O21" s="9"/>
      <c r="P21" s="9"/>
      <c r="Q21" s="9"/>
      <c r="R21" s="9"/>
      <c r="S21" s="9"/>
      <c r="T21" s="9"/>
      <c r="U21" s="9"/>
    </row>
    <row r="22" spans="1:21" s="10" customFormat="1" ht="15.75">
      <c r="A22" s="52" t="s">
        <v>106</v>
      </c>
      <c r="B22" s="61">
        <f t="shared" ref="B22:M22" si="5">SUM(B23:B31)</f>
        <v>25588560</v>
      </c>
      <c r="C22" s="61">
        <f t="shared" si="5"/>
        <v>1146840</v>
      </c>
      <c r="D22" s="61">
        <f t="shared" si="5"/>
        <v>85800</v>
      </c>
      <c r="E22" s="61">
        <f t="shared" si="5"/>
        <v>109188542</v>
      </c>
      <c r="F22" s="61">
        <f t="shared" si="5"/>
        <v>74998224</v>
      </c>
      <c r="G22" s="61">
        <f t="shared" si="5"/>
        <v>28496100</v>
      </c>
      <c r="H22" s="61">
        <f t="shared" si="5"/>
        <v>51238506</v>
      </c>
      <c r="I22" s="72">
        <f t="shared" si="5"/>
        <v>100495104</v>
      </c>
      <c r="J22" s="72">
        <f t="shared" si="5"/>
        <v>247180572</v>
      </c>
      <c r="K22" s="72">
        <f t="shared" si="5"/>
        <v>102630524</v>
      </c>
      <c r="L22" s="61">
        <f t="shared" si="5"/>
        <v>104104060</v>
      </c>
      <c r="M22" s="61">
        <f t="shared" si="5"/>
        <v>0</v>
      </c>
      <c r="N22" s="79">
        <f>SUM(N23:N31)</f>
        <v>845152832</v>
      </c>
      <c r="O22" s="9"/>
      <c r="P22" s="9"/>
      <c r="Q22" s="9"/>
      <c r="R22" s="9"/>
      <c r="S22" s="9"/>
      <c r="T22" s="9"/>
      <c r="U22" s="9"/>
    </row>
    <row r="23" spans="1:21" ht="14.25">
      <c r="A23" s="49" t="s">
        <v>52</v>
      </c>
      <c r="B23" s="51">
        <v>45000</v>
      </c>
      <c r="C23" s="49">
        <v>30020</v>
      </c>
      <c r="D23" s="49"/>
      <c r="E23" s="51">
        <f>54780+7260000+4993201+8604000+11000+7260000+25000</f>
        <v>28207981</v>
      </c>
      <c r="F23" s="63">
        <f>22000+36306644</f>
        <v>36328644</v>
      </c>
      <c r="G23" s="63">
        <f>64020+2904000</f>
        <v>2968020</v>
      </c>
      <c r="H23" s="64">
        <f>109037+18522029+3708000</f>
        <v>22339066</v>
      </c>
      <c r="I23" s="63">
        <f>10386000+26862000+16500+32718604</f>
        <v>69983104</v>
      </c>
      <c r="J23" s="63">
        <f>28054808+24684000+10386000+78660+15876000+42834000+8640000+69039002</f>
        <v>199592470</v>
      </c>
      <c r="K23" s="63">
        <v>26583824</v>
      </c>
      <c r="L23" s="64">
        <v>18841228</v>
      </c>
      <c r="M23" s="63"/>
      <c r="N23" s="80">
        <f>SUM(B23:M23)</f>
        <v>404919357</v>
      </c>
      <c r="O23" s="2"/>
      <c r="P23" s="2"/>
      <c r="Q23" s="2"/>
      <c r="R23" s="2"/>
      <c r="S23" s="2"/>
      <c r="T23" s="2"/>
      <c r="U23" s="2"/>
    </row>
    <row r="24" spans="1:21" ht="14.25">
      <c r="A24" s="49" t="s">
        <v>53</v>
      </c>
      <c r="B24" s="51"/>
      <c r="C24" s="49"/>
      <c r="D24" s="49"/>
      <c r="E24" s="49"/>
      <c r="F24" s="64"/>
      <c r="G24" s="64"/>
      <c r="H24" s="64"/>
      <c r="I24" s="63"/>
      <c r="J24" s="63"/>
      <c r="K24" s="63">
        <v>8640000</v>
      </c>
      <c r="L24" s="63"/>
      <c r="M24" s="63"/>
      <c r="N24" s="80">
        <f t="shared" ref="N24:N38" si="6">SUM(B24:M24)</f>
        <v>8640000</v>
      </c>
      <c r="O24" s="2"/>
      <c r="P24" s="2"/>
      <c r="Q24" s="2"/>
      <c r="R24" s="2"/>
      <c r="S24" s="2"/>
      <c r="T24" s="2"/>
      <c r="U24" s="2"/>
    </row>
    <row r="25" spans="1:21" ht="14.25">
      <c r="A25" s="49" t="s">
        <v>54</v>
      </c>
      <c r="B25" s="51">
        <v>43560</v>
      </c>
      <c r="C25" s="49">
        <v>31020</v>
      </c>
      <c r="D25" s="49">
        <v>85800</v>
      </c>
      <c r="E25" s="51">
        <v>9037561</v>
      </c>
      <c r="F25" s="51">
        <v>5324160</v>
      </c>
      <c r="G25" s="64">
        <v>3766080</v>
      </c>
      <c r="H25" s="60">
        <v>11261040</v>
      </c>
      <c r="I25" s="63">
        <v>3223200</v>
      </c>
      <c r="J25" s="63">
        <v>9812102</v>
      </c>
      <c r="K25" s="63">
        <v>135000</v>
      </c>
      <c r="L25" s="64">
        <v>49325232</v>
      </c>
      <c r="M25" s="63"/>
      <c r="N25" s="80">
        <f t="shared" si="6"/>
        <v>92044755</v>
      </c>
      <c r="O25" s="2"/>
      <c r="P25" s="2"/>
      <c r="Q25" s="2"/>
      <c r="R25" s="2"/>
      <c r="S25" s="2"/>
      <c r="T25" s="2"/>
      <c r="U25" s="2"/>
    </row>
    <row r="26" spans="1:21" ht="14.25">
      <c r="A26" s="49" t="s">
        <v>34</v>
      </c>
      <c r="B26" s="51"/>
      <c r="C26" s="49"/>
      <c r="D26" s="49"/>
      <c r="E26" s="49">
        <v>28860000</v>
      </c>
      <c r="F26" s="64">
        <v>20382000</v>
      </c>
      <c r="G26" s="64"/>
      <c r="H26" s="64">
        <v>15036000</v>
      </c>
      <c r="I26" s="63">
        <v>12678000</v>
      </c>
      <c r="J26" s="63">
        <v>25110000</v>
      </c>
      <c r="K26" s="63">
        <v>38550000</v>
      </c>
      <c r="L26" s="63">
        <v>10056000</v>
      </c>
      <c r="M26" s="63"/>
      <c r="N26" s="80">
        <f t="shared" si="6"/>
        <v>150672000</v>
      </c>
      <c r="O26" s="2"/>
      <c r="P26" s="2"/>
      <c r="Q26" s="2"/>
      <c r="R26" s="2"/>
      <c r="S26" s="2"/>
      <c r="T26" s="2"/>
      <c r="U26" s="2"/>
    </row>
    <row r="27" spans="1:21" ht="14.25">
      <c r="A27" s="49" t="s">
        <v>35</v>
      </c>
      <c r="B27" s="51"/>
      <c r="C27" s="49"/>
      <c r="D27" s="49"/>
      <c r="E27" s="49">
        <v>380000</v>
      </c>
      <c r="F27" s="64"/>
      <c r="G27" s="64"/>
      <c r="H27" s="64"/>
      <c r="I27" s="63">
        <v>774000</v>
      </c>
      <c r="J27" s="63">
        <v>11616000</v>
      </c>
      <c r="K27" s="63">
        <v>28221700</v>
      </c>
      <c r="L27" s="63"/>
      <c r="M27" s="63"/>
      <c r="N27" s="80">
        <f t="shared" si="6"/>
        <v>40991700</v>
      </c>
      <c r="O27" s="2"/>
      <c r="P27" s="2"/>
      <c r="Q27" s="2"/>
      <c r="R27" s="2"/>
      <c r="S27" s="2"/>
      <c r="T27" s="2"/>
      <c r="U27" s="2"/>
    </row>
    <row r="28" spans="1:21" ht="14.25">
      <c r="A28" s="49" t="s">
        <v>37</v>
      </c>
      <c r="B28" s="49">
        <v>25500000</v>
      </c>
      <c r="C28" s="49">
        <v>1000000</v>
      </c>
      <c r="D28" s="49"/>
      <c r="E28" s="49">
        <f>450000+4000000+29376000</f>
        <v>33826000</v>
      </c>
      <c r="F28" s="64">
        <v>11272200</v>
      </c>
      <c r="G28" s="64">
        <f>2112000+7650000+6500000</f>
        <v>16262000</v>
      </c>
      <c r="H28" s="64">
        <f>38000+2564400</f>
        <v>2602400</v>
      </c>
      <c r="I28" s="63">
        <f>868000+12268800+234000</f>
        <v>13370800</v>
      </c>
      <c r="J28" s="63"/>
      <c r="K28" s="63">
        <v>250000</v>
      </c>
      <c r="L28" s="63">
        <v>25848600</v>
      </c>
      <c r="M28" s="63"/>
      <c r="N28" s="80">
        <f t="shared" si="6"/>
        <v>129932000</v>
      </c>
      <c r="O28" s="2"/>
      <c r="P28" s="2"/>
      <c r="Q28" s="2"/>
      <c r="R28" s="2"/>
      <c r="S28" s="2"/>
      <c r="T28" s="2"/>
      <c r="U28" s="2"/>
    </row>
    <row r="29" spans="1:21" ht="14.25">
      <c r="A29" s="49" t="s">
        <v>57</v>
      </c>
      <c r="B29" s="49"/>
      <c r="C29" s="49"/>
      <c r="D29" s="49"/>
      <c r="E29" s="49"/>
      <c r="F29" s="49"/>
      <c r="G29" s="64"/>
      <c r="H29" s="64"/>
      <c r="I29" s="63"/>
      <c r="J29" s="63"/>
      <c r="K29" s="63">
        <v>250000</v>
      </c>
      <c r="L29" s="63"/>
      <c r="M29" s="63"/>
      <c r="N29" s="80">
        <f t="shared" si="6"/>
        <v>250000</v>
      </c>
      <c r="O29" s="2"/>
      <c r="P29" s="2"/>
      <c r="Q29" s="2"/>
      <c r="R29" s="2"/>
      <c r="S29" s="2"/>
      <c r="T29" s="2"/>
      <c r="U29" s="2"/>
    </row>
    <row r="30" spans="1:21" ht="14.25">
      <c r="A30" s="49" t="s">
        <v>80</v>
      </c>
      <c r="B30" s="49"/>
      <c r="C30" s="49">
        <v>85800</v>
      </c>
      <c r="D30" s="49"/>
      <c r="E30" s="49">
        <v>8877000</v>
      </c>
      <c r="F30" s="64">
        <v>11220</v>
      </c>
      <c r="G30" s="64"/>
      <c r="H30" s="64"/>
      <c r="I30" s="63"/>
      <c r="J30" s="63"/>
      <c r="K30" s="63"/>
      <c r="L30" s="63">
        <v>33000</v>
      </c>
      <c r="M30" s="63"/>
      <c r="N30" s="80">
        <f>SUM(B30:M30)</f>
        <v>9007020</v>
      </c>
      <c r="O30" s="2"/>
      <c r="P30" s="2"/>
      <c r="Q30" s="2"/>
      <c r="R30" s="2"/>
      <c r="S30" s="2"/>
      <c r="T30" s="2"/>
      <c r="U30" s="2"/>
    </row>
    <row r="31" spans="1:21" ht="14.25">
      <c r="A31" s="49" t="s">
        <v>0</v>
      </c>
      <c r="B31" s="51"/>
      <c r="C31" s="51"/>
      <c r="D31" s="49"/>
      <c r="E31" s="51"/>
      <c r="F31" s="63">
        <v>1680000</v>
      </c>
      <c r="G31" s="63">
        <v>5500000</v>
      </c>
      <c r="H31" s="63"/>
      <c r="I31" s="63">
        <v>466000</v>
      </c>
      <c r="J31" s="63">
        <v>1050000</v>
      </c>
      <c r="K31" s="63"/>
      <c r="L31" s="63"/>
      <c r="M31" s="63"/>
      <c r="N31" s="80">
        <f t="shared" si="6"/>
        <v>8696000</v>
      </c>
      <c r="O31" s="2"/>
      <c r="P31" s="2"/>
      <c r="Q31" s="2"/>
      <c r="R31" s="2"/>
      <c r="S31" s="2"/>
      <c r="T31" s="2"/>
      <c r="U31" s="2"/>
    </row>
    <row r="32" spans="1:21" s="10" customFormat="1" ht="15.75">
      <c r="A32" s="52" t="s">
        <v>107</v>
      </c>
      <c r="B32" s="61">
        <f t="shared" ref="B32:M32" si="7">SUM(B33:B37)</f>
        <v>18241650</v>
      </c>
      <c r="C32" s="61">
        <f t="shared" si="7"/>
        <v>90243538</v>
      </c>
      <c r="D32" s="61">
        <f t="shared" si="7"/>
        <v>16875000</v>
      </c>
      <c r="E32" s="61">
        <f t="shared" si="7"/>
        <v>7280500</v>
      </c>
      <c r="F32" s="61">
        <f t="shared" si="7"/>
        <v>37631000</v>
      </c>
      <c r="G32" s="61">
        <f t="shared" si="7"/>
        <v>33837500</v>
      </c>
      <c r="H32" s="61">
        <f t="shared" si="7"/>
        <v>8089820</v>
      </c>
      <c r="I32" s="72">
        <f t="shared" si="7"/>
        <v>17271000</v>
      </c>
      <c r="J32" s="72">
        <f t="shared" si="7"/>
        <v>10369500</v>
      </c>
      <c r="K32" s="72">
        <f t="shared" si="7"/>
        <v>34290000</v>
      </c>
      <c r="L32" s="61">
        <f t="shared" si="7"/>
        <v>11276000</v>
      </c>
      <c r="M32" s="61">
        <f t="shared" si="7"/>
        <v>0</v>
      </c>
      <c r="N32" s="79">
        <f t="shared" si="6"/>
        <v>285405508</v>
      </c>
      <c r="O32" s="9"/>
      <c r="P32" s="9"/>
      <c r="Q32" s="9"/>
      <c r="R32" s="9"/>
      <c r="S32" s="9"/>
      <c r="T32" s="9"/>
      <c r="U32" s="9"/>
    </row>
    <row r="33" spans="1:21" ht="14.25">
      <c r="A33" s="49" t="s">
        <v>26</v>
      </c>
      <c r="B33" s="51">
        <v>10341000</v>
      </c>
      <c r="C33" s="51"/>
      <c r="D33" s="51"/>
      <c r="E33" s="51"/>
      <c r="F33" s="51"/>
      <c r="G33" s="60">
        <v>1530000</v>
      </c>
      <c r="H33" s="60"/>
      <c r="I33" s="71"/>
      <c r="J33" s="63"/>
      <c r="K33" s="63"/>
      <c r="L33" s="63"/>
      <c r="M33" s="63"/>
      <c r="N33" s="80">
        <f t="shared" si="6"/>
        <v>11871000</v>
      </c>
      <c r="O33" s="2"/>
      <c r="P33" s="2"/>
      <c r="Q33" s="2"/>
      <c r="R33" s="2"/>
      <c r="S33" s="2"/>
      <c r="T33" s="2"/>
      <c r="U33" s="2"/>
    </row>
    <row r="34" spans="1:21" ht="14.25">
      <c r="A34" s="49" t="s">
        <v>38</v>
      </c>
      <c r="B34" s="51">
        <v>6867650</v>
      </c>
      <c r="C34" s="51">
        <v>67810538</v>
      </c>
      <c r="D34" s="51">
        <v>6809000</v>
      </c>
      <c r="E34" s="51">
        <v>6809000</v>
      </c>
      <c r="F34" s="51">
        <v>6809000</v>
      </c>
      <c r="G34" s="60">
        <v>8609000</v>
      </c>
      <c r="H34" s="60">
        <v>7609000</v>
      </c>
      <c r="I34" s="71">
        <v>6809000</v>
      </c>
      <c r="J34" s="63">
        <v>7009000</v>
      </c>
      <c r="K34" s="63">
        <v>6809000</v>
      </c>
      <c r="L34" s="63">
        <v>6809000</v>
      </c>
      <c r="M34" s="63"/>
      <c r="N34" s="80">
        <f t="shared" si="6"/>
        <v>138759188</v>
      </c>
      <c r="O34" s="2"/>
      <c r="P34" s="2"/>
      <c r="Q34" s="2"/>
      <c r="R34" s="2"/>
      <c r="S34" s="2"/>
      <c r="T34" s="2"/>
      <c r="U34" s="2"/>
    </row>
    <row r="35" spans="1:21" ht="15.75">
      <c r="A35" s="49" t="s">
        <v>39</v>
      </c>
      <c r="B35" s="51">
        <v>1000000</v>
      </c>
      <c r="C35" s="51"/>
      <c r="D35" s="56"/>
      <c r="E35" s="51"/>
      <c r="F35" s="60"/>
      <c r="G35" s="60"/>
      <c r="H35" s="60"/>
      <c r="I35" s="71"/>
      <c r="J35" s="63"/>
      <c r="K35" s="63"/>
      <c r="L35" s="63"/>
      <c r="M35" s="63"/>
      <c r="N35" s="80">
        <f t="shared" si="6"/>
        <v>1000000</v>
      </c>
      <c r="O35" s="2"/>
      <c r="P35" s="2"/>
      <c r="Q35" s="2"/>
      <c r="R35" s="2"/>
      <c r="S35" s="2"/>
      <c r="T35" s="2"/>
      <c r="U35" s="2"/>
    </row>
    <row r="36" spans="1:21" ht="14.25">
      <c r="A36" s="49" t="s">
        <v>14</v>
      </c>
      <c r="B36" s="51">
        <v>33000</v>
      </c>
      <c r="C36" s="51">
        <v>22000</v>
      </c>
      <c r="D36" s="51">
        <v>22000</v>
      </c>
      <c r="E36" s="51">
        <v>71500</v>
      </c>
      <c r="F36" s="60">
        <v>22000</v>
      </c>
      <c r="G36" s="60">
        <v>38500</v>
      </c>
      <c r="H36" s="60">
        <v>22000</v>
      </c>
      <c r="I36" s="71">
        <v>22000</v>
      </c>
      <c r="J36" s="63">
        <v>60500</v>
      </c>
      <c r="K36" s="63">
        <v>44000</v>
      </c>
      <c r="L36" s="63">
        <v>22000</v>
      </c>
      <c r="M36" s="63"/>
      <c r="N36" s="80">
        <f t="shared" si="6"/>
        <v>379500</v>
      </c>
      <c r="O36" s="2"/>
      <c r="P36" s="2"/>
      <c r="Q36" s="2"/>
      <c r="R36" s="2"/>
      <c r="S36" s="2"/>
      <c r="T36" s="2"/>
      <c r="U36" s="2"/>
    </row>
    <row r="37" spans="1:21" ht="14.25">
      <c r="A37" s="49" t="s">
        <v>0</v>
      </c>
      <c r="B37" s="51"/>
      <c r="C37" s="51">
        <v>22411000</v>
      </c>
      <c r="D37" s="51">
        <v>10044000</v>
      </c>
      <c r="E37" s="51">
        <v>400000</v>
      </c>
      <c r="F37" s="51">
        <v>30800000</v>
      </c>
      <c r="G37" s="60">
        <v>23660000</v>
      </c>
      <c r="H37" s="60">
        <v>458820</v>
      </c>
      <c r="I37" s="71">
        <v>10440000</v>
      </c>
      <c r="J37" s="63">
        <v>3300000</v>
      </c>
      <c r="K37" s="63">
        <v>27437000</v>
      </c>
      <c r="L37" s="63">
        <v>4445000</v>
      </c>
      <c r="M37" s="63"/>
      <c r="N37" s="80">
        <f t="shared" si="6"/>
        <v>133395820</v>
      </c>
      <c r="O37" s="2"/>
      <c r="P37" s="2"/>
      <c r="Q37" s="2"/>
      <c r="R37" s="2"/>
      <c r="S37" s="2"/>
      <c r="T37" s="2"/>
      <c r="U37" s="2"/>
    </row>
    <row r="38" spans="1:21" s="87" customFormat="1" ht="15.75">
      <c r="A38" s="101" t="s">
        <v>108</v>
      </c>
      <c r="B38" s="102">
        <f t="shared" ref="B38:M38" si="8">B6-B20</f>
        <v>42647264</v>
      </c>
      <c r="C38" s="102">
        <f t="shared" si="8"/>
        <v>-66033518</v>
      </c>
      <c r="D38" s="102">
        <f t="shared" si="8"/>
        <v>44915435</v>
      </c>
      <c r="E38" s="102">
        <f t="shared" si="8"/>
        <v>19615408</v>
      </c>
      <c r="F38" s="102">
        <f t="shared" si="8"/>
        <v>-54978995</v>
      </c>
      <c r="G38" s="102">
        <f t="shared" si="8"/>
        <v>45810308</v>
      </c>
      <c r="H38" s="102">
        <f t="shared" si="8"/>
        <v>88034218</v>
      </c>
      <c r="I38" s="102">
        <f t="shared" si="8"/>
        <v>36629770</v>
      </c>
      <c r="J38" s="102">
        <f t="shared" si="8"/>
        <v>108701215</v>
      </c>
      <c r="K38" s="102">
        <f t="shared" si="8"/>
        <v>38918965</v>
      </c>
      <c r="L38" s="102">
        <f t="shared" si="8"/>
        <v>-62004477</v>
      </c>
      <c r="M38" s="102">
        <f t="shared" si="8"/>
        <v>0</v>
      </c>
      <c r="N38" s="102">
        <f t="shared" si="6"/>
        <v>242255593</v>
      </c>
      <c r="O38" s="73"/>
      <c r="P38" s="73"/>
      <c r="Q38" s="73"/>
      <c r="R38" s="73"/>
      <c r="S38" s="73"/>
      <c r="T38" s="73"/>
      <c r="U38" s="73"/>
    </row>
    <row r="39" spans="1:21" s="100" customFormat="1" ht="15.75">
      <c r="A39" s="104"/>
      <c r="B39" s="104"/>
      <c r="C39" s="104"/>
      <c r="D39" s="104"/>
      <c r="E39" s="104"/>
      <c r="F39" s="104"/>
      <c r="J39" s="105"/>
      <c r="K39" s="105"/>
      <c r="L39" s="105"/>
      <c r="M39" s="105"/>
    </row>
    <row r="40" spans="1:21" s="100" customFormat="1" ht="25.5" customHeight="1">
      <c r="A40" s="148" t="s">
        <v>109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03"/>
      <c r="L40" s="103"/>
      <c r="M40" s="103"/>
      <c r="N40" s="8"/>
      <c r="O40" s="8"/>
      <c r="P40" s="8"/>
      <c r="Q40" s="8"/>
      <c r="R40" s="8"/>
      <c r="S40" s="8"/>
      <c r="T40" s="8"/>
    </row>
    <row r="41" spans="1:21" s="100" customFormat="1" ht="15.75">
      <c r="A41" s="104"/>
      <c r="B41" s="104"/>
      <c r="C41" s="104"/>
      <c r="D41" s="104"/>
      <c r="E41" s="104"/>
      <c r="F41" s="104"/>
      <c r="G41" s="104"/>
      <c r="H41" s="104"/>
      <c r="I41" s="104"/>
    </row>
    <row r="42" spans="1:21" s="10" customFormat="1" ht="30.75" customHeight="1">
      <c r="A42" s="149" t="s">
        <v>110</v>
      </c>
      <c r="B42" s="144" t="s">
        <v>111</v>
      </c>
      <c r="C42" s="144" t="s">
        <v>112</v>
      </c>
      <c r="D42" s="144" t="s">
        <v>113</v>
      </c>
      <c r="E42" s="144" t="s">
        <v>114</v>
      </c>
      <c r="F42" s="144" t="s">
        <v>115</v>
      </c>
      <c r="G42" s="144" t="s">
        <v>116</v>
      </c>
      <c r="H42" s="144" t="s">
        <v>117</v>
      </c>
      <c r="I42" s="144" t="s">
        <v>118</v>
      </c>
      <c r="J42" s="144" t="s">
        <v>119</v>
      </c>
      <c r="K42" s="75" t="s">
        <v>103</v>
      </c>
      <c r="L42" s="146"/>
      <c r="M42" s="88"/>
      <c r="N42" s="146"/>
      <c r="O42" s="9"/>
      <c r="P42" s="9"/>
      <c r="Q42" s="9"/>
      <c r="R42" s="9"/>
      <c r="S42" s="9"/>
      <c r="T42" s="9"/>
    </row>
    <row r="43" spans="1:21" s="10" customFormat="1" ht="49.5" customHeight="1">
      <c r="A43" s="150"/>
      <c r="B43" s="145"/>
      <c r="C43" s="145"/>
      <c r="D43" s="145"/>
      <c r="E43" s="145"/>
      <c r="F43" s="145"/>
      <c r="G43" s="145"/>
      <c r="H43" s="145"/>
      <c r="I43" s="145"/>
      <c r="J43" s="145"/>
      <c r="K43" s="89"/>
      <c r="L43" s="146"/>
      <c r="M43" s="88"/>
      <c r="N43" s="146"/>
      <c r="O43" s="9"/>
      <c r="P43" s="9"/>
      <c r="Q43" s="9"/>
      <c r="R43" s="9"/>
      <c r="S43" s="9"/>
      <c r="T43" s="9"/>
    </row>
    <row r="44" spans="1:21" ht="16.5" customHeight="1">
      <c r="A44" s="90">
        <v>1</v>
      </c>
      <c r="B44" s="90">
        <v>2</v>
      </c>
      <c r="C44" s="91" t="s">
        <v>120</v>
      </c>
      <c r="D44" s="91" t="s">
        <v>121</v>
      </c>
      <c r="E44" s="91" t="s">
        <v>122</v>
      </c>
      <c r="F44" s="91" t="s">
        <v>123</v>
      </c>
      <c r="G44" s="91" t="s">
        <v>124</v>
      </c>
      <c r="H44" s="91" t="s">
        <v>125</v>
      </c>
      <c r="I44" s="91">
        <v>9</v>
      </c>
      <c r="J44" s="91">
        <v>10</v>
      </c>
      <c r="K44" s="91">
        <v>11</v>
      </c>
      <c r="L44" s="92"/>
      <c r="M44" s="92"/>
      <c r="N44" s="92"/>
      <c r="O44" s="2"/>
      <c r="P44" s="2"/>
      <c r="Q44" s="2"/>
      <c r="R44" s="2"/>
      <c r="S44" s="2"/>
      <c r="T44" s="2"/>
    </row>
    <row r="45" spans="1:21" ht="15.75">
      <c r="A45" s="76" t="s">
        <v>126</v>
      </c>
      <c r="B45" s="93">
        <f t="shared" ref="B45:I45" si="9">SUM(B46:B46)</f>
        <v>19790000</v>
      </c>
      <c r="C45" s="93">
        <f t="shared" si="9"/>
        <v>542016197</v>
      </c>
      <c r="D45" s="93">
        <f t="shared" si="9"/>
        <v>21620000</v>
      </c>
      <c r="E45" s="93">
        <f t="shared" si="9"/>
        <v>181971925</v>
      </c>
      <c r="F45" s="93">
        <f t="shared" si="9"/>
        <v>230810000</v>
      </c>
      <c r="G45" s="93">
        <f t="shared" si="9"/>
        <v>141267500</v>
      </c>
      <c r="H45" s="93">
        <f t="shared" si="9"/>
        <v>29929900</v>
      </c>
      <c r="I45" s="93">
        <f t="shared" si="9"/>
        <v>16445000</v>
      </c>
      <c r="J45" s="93">
        <f>SUM(J46:J46)</f>
        <v>188655000</v>
      </c>
      <c r="K45" s="94">
        <f t="shared" ref="K45:K58" si="10">SUM(B45:J45)</f>
        <v>1372505522</v>
      </c>
      <c r="L45" s="95"/>
      <c r="M45" s="95"/>
      <c r="N45" s="95"/>
      <c r="O45" s="2"/>
      <c r="P45" s="2"/>
      <c r="Q45" s="2"/>
      <c r="R45" s="2"/>
      <c r="S45" s="2"/>
      <c r="T45" s="2"/>
    </row>
    <row r="46" spans="1:21" ht="14.25">
      <c r="A46" s="49" t="s">
        <v>127</v>
      </c>
      <c r="B46" s="49">
        <f>N8</f>
        <v>19790000</v>
      </c>
      <c r="C46" s="49">
        <f>N9</f>
        <v>542016197</v>
      </c>
      <c r="D46" s="49">
        <f>N10</f>
        <v>21620000</v>
      </c>
      <c r="E46" s="49">
        <f>N11</f>
        <v>181971925</v>
      </c>
      <c r="F46" s="49">
        <f>N12</f>
        <v>230810000</v>
      </c>
      <c r="G46" s="49">
        <f>N13</f>
        <v>141267500</v>
      </c>
      <c r="H46" s="49">
        <f>N15</f>
        <v>29929900</v>
      </c>
      <c r="I46" s="49">
        <f>N16</f>
        <v>16445000</v>
      </c>
      <c r="J46" s="49">
        <f>N14</f>
        <v>188655000</v>
      </c>
      <c r="K46" s="80">
        <f t="shared" si="10"/>
        <v>1372505522</v>
      </c>
      <c r="L46" s="96"/>
      <c r="M46" s="96"/>
      <c r="N46" s="96"/>
      <c r="O46" s="2"/>
      <c r="P46" s="2"/>
      <c r="Q46" s="2"/>
      <c r="R46" s="2"/>
      <c r="S46" s="2"/>
      <c r="T46" s="2"/>
    </row>
    <row r="47" spans="1:21" ht="15.75">
      <c r="A47" s="81" t="s">
        <v>128</v>
      </c>
      <c r="B47" s="82">
        <f t="shared" ref="B47:J47" si="11">SUM(B48:B57)</f>
        <v>0</v>
      </c>
      <c r="C47" s="82">
        <f t="shared" si="11"/>
        <v>404919357</v>
      </c>
      <c r="D47" s="82">
        <f t="shared" si="11"/>
        <v>8640000</v>
      </c>
      <c r="E47" s="82">
        <f t="shared" si="11"/>
        <v>94609755</v>
      </c>
      <c r="F47" s="82">
        <f t="shared" si="11"/>
        <v>150672000</v>
      </c>
      <c r="G47" s="82">
        <f>SUM(G48:G58)</f>
        <v>40991700</v>
      </c>
      <c r="H47" s="82">
        <f t="shared" si="11"/>
        <v>250000</v>
      </c>
      <c r="I47" s="82">
        <f t="shared" si="11"/>
        <v>9007020</v>
      </c>
      <c r="J47" s="82">
        <f t="shared" si="11"/>
        <v>129932000</v>
      </c>
      <c r="K47" s="84">
        <f>SUM(B47:J47)</f>
        <v>839021832</v>
      </c>
      <c r="L47" s="97"/>
      <c r="M47" s="97"/>
      <c r="N47" s="97"/>
      <c r="O47" s="2"/>
      <c r="P47" s="2"/>
      <c r="Q47" s="2"/>
      <c r="R47" s="2"/>
      <c r="S47" s="2"/>
      <c r="T47" s="2"/>
    </row>
    <row r="48" spans="1:21" ht="14.25">
      <c r="A48" s="49" t="s">
        <v>145</v>
      </c>
      <c r="B48" s="49"/>
      <c r="C48" s="49">
        <f>8604000+3708000+10386000+10386000+15876000+8640000+4932000</f>
        <v>62532000</v>
      </c>
      <c r="D48" s="49"/>
      <c r="E48" s="49"/>
      <c r="F48" s="49"/>
      <c r="G48" s="49"/>
      <c r="H48" s="49"/>
      <c r="I48" s="49"/>
      <c r="J48" s="49"/>
      <c r="K48" s="80">
        <f t="shared" si="10"/>
        <v>62532000</v>
      </c>
      <c r="L48" s="98"/>
      <c r="M48" s="98"/>
      <c r="N48" s="96"/>
      <c r="O48" s="2"/>
      <c r="P48" s="2"/>
      <c r="Q48" s="2"/>
      <c r="R48" s="2"/>
      <c r="S48" s="2"/>
      <c r="T48" s="2"/>
    </row>
    <row r="49" spans="1:22" ht="14.25">
      <c r="A49" s="49" t="s">
        <v>141</v>
      </c>
      <c r="B49" s="49"/>
      <c r="C49" s="49"/>
      <c r="D49" s="49"/>
      <c r="E49" s="49"/>
      <c r="F49" s="49"/>
      <c r="G49" s="49"/>
      <c r="H49" s="49"/>
      <c r="I49" s="49"/>
      <c r="J49" s="49">
        <f>25500000+4000000+6500000+12000000</f>
        <v>48000000</v>
      </c>
      <c r="K49" s="80">
        <f t="shared" si="10"/>
        <v>48000000</v>
      </c>
      <c r="L49" s="98"/>
      <c r="M49" s="98"/>
      <c r="N49" s="96"/>
      <c r="O49" s="2"/>
      <c r="P49" s="2"/>
      <c r="Q49" s="2"/>
      <c r="R49" s="2"/>
      <c r="S49" s="2"/>
      <c r="T49" s="2"/>
    </row>
    <row r="50" spans="1:22" ht="14.25">
      <c r="A50" s="49" t="s">
        <v>189</v>
      </c>
      <c r="B50" s="49"/>
      <c r="C50" s="49"/>
      <c r="D50" s="49"/>
      <c r="E50" s="49"/>
      <c r="F50" s="49"/>
      <c r="G50" s="49"/>
      <c r="H50" s="49"/>
      <c r="I50" s="49"/>
      <c r="J50" s="49">
        <v>3000000</v>
      </c>
      <c r="K50" s="80">
        <f t="shared" si="10"/>
        <v>3000000</v>
      </c>
      <c r="L50" s="98"/>
      <c r="M50" s="98"/>
      <c r="N50" s="96"/>
      <c r="O50" s="142"/>
      <c r="P50" s="2"/>
      <c r="Q50" s="2"/>
      <c r="R50" s="2"/>
      <c r="S50" s="2"/>
      <c r="T50" s="2"/>
      <c r="U50" s="2"/>
      <c r="V50" s="2"/>
    </row>
    <row r="51" spans="1:22" ht="14.25">
      <c r="A51" s="49" t="s">
        <v>146</v>
      </c>
      <c r="B51" s="49"/>
      <c r="C51" s="49"/>
      <c r="D51" s="49"/>
      <c r="E51" s="49">
        <f>2430000+3645000+2565000</f>
        <v>8640000</v>
      </c>
      <c r="F51" s="49"/>
      <c r="G51" s="49"/>
      <c r="H51" s="49"/>
      <c r="I51" s="49"/>
      <c r="J51" s="49"/>
      <c r="K51" s="80">
        <f t="shared" si="10"/>
        <v>8640000</v>
      </c>
      <c r="L51" s="98"/>
      <c r="M51" s="98"/>
      <c r="N51" s="96"/>
      <c r="O51" s="2"/>
      <c r="P51" s="2"/>
      <c r="Q51" s="2"/>
      <c r="R51" s="2"/>
      <c r="S51" s="2"/>
      <c r="T51" s="2"/>
    </row>
    <row r="52" spans="1:22" ht="14.25">
      <c r="A52" s="49" t="s">
        <v>142</v>
      </c>
      <c r="B52" s="49"/>
      <c r="C52" s="49">
        <f>4993201+7260000+36306644+2904000+18522029+32718604+28054808+69039002+3295804+13909228</f>
        <v>217003320</v>
      </c>
      <c r="D52" s="49">
        <v>8640000</v>
      </c>
      <c r="E52" s="49">
        <f>6607561+5324160+11261040+3223200+9812102+49325232</f>
        <v>85553295</v>
      </c>
      <c r="F52" s="49">
        <f>15036000+12678000+25110000+20382000+28860000+38550000+10056000</f>
        <v>150672000</v>
      </c>
      <c r="G52" s="49"/>
      <c r="H52" s="49"/>
      <c r="I52" s="49">
        <v>8877000</v>
      </c>
      <c r="J52" s="51">
        <f>1000000+29376000+11272200+2564400+12268800+10848600</f>
        <v>67330000</v>
      </c>
      <c r="K52" s="80">
        <f t="shared" si="10"/>
        <v>538075615</v>
      </c>
      <c r="L52" s="98"/>
      <c r="M52" s="98"/>
      <c r="N52" s="96"/>
      <c r="O52" s="2"/>
      <c r="P52" s="2"/>
      <c r="Q52" s="2"/>
      <c r="R52" s="2"/>
      <c r="S52" s="2"/>
      <c r="T52" s="2"/>
    </row>
    <row r="53" spans="1:22" ht="14.25">
      <c r="A53" s="49" t="s">
        <v>129</v>
      </c>
      <c r="B53" s="49"/>
      <c r="C53" s="49">
        <f>7260000+26862000+24684000+42834000+23232000</f>
        <v>124872000</v>
      </c>
      <c r="D53" s="49"/>
      <c r="E53" s="49"/>
      <c r="F53" s="49"/>
      <c r="G53" s="49"/>
      <c r="H53" s="49"/>
      <c r="I53" s="49"/>
      <c r="J53" s="49"/>
      <c r="K53" s="80">
        <f t="shared" si="10"/>
        <v>124872000</v>
      </c>
      <c r="L53" s="98"/>
      <c r="M53" s="98"/>
      <c r="N53" s="96"/>
      <c r="O53" s="2"/>
      <c r="P53" s="2"/>
      <c r="Q53" s="2"/>
      <c r="R53" s="2"/>
      <c r="S53" s="2"/>
      <c r="T53" s="2"/>
    </row>
    <row r="54" spans="1:22" ht="14.25">
      <c r="A54" s="49" t="s">
        <v>147</v>
      </c>
      <c r="B54" s="49"/>
      <c r="C54" s="51"/>
      <c r="D54" s="51"/>
      <c r="E54" s="51"/>
      <c r="F54" s="51"/>
      <c r="G54" s="51">
        <f>11616000+1100000</f>
        <v>12716000</v>
      </c>
      <c r="H54" s="51"/>
      <c r="I54" s="51"/>
      <c r="J54" s="51"/>
      <c r="K54" s="80">
        <f t="shared" si="10"/>
        <v>12716000</v>
      </c>
      <c r="L54" s="98"/>
      <c r="M54" s="98"/>
      <c r="N54" s="96"/>
      <c r="O54" s="2"/>
      <c r="P54" s="2"/>
      <c r="Q54" s="2"/>
      <c r="R54" s="2"/>
      <c r="S54" s="2"/>
      <c r="T54" s="2"/>
    </row>
    <row r="55" spans="1:22" ht="14.25">
      <c r="A55" s="49" t="s">
        <v>130</v>
      </c>
      <c r="B55" s="49"/>
      <c r="C55" s="49"/>
      <c r="D55" s="49"/>
      <c r="E55" s="49"/>
      <c r="F55" s="49"/>
      <c r="G55" s="49">
        <f>380000+774000+450000</f>
        <v>1604000</v>
      </c>
      <c r="H55" s="49">
        <v>250000</v>
      </c>
      <c r="I55" s="49"/>
      <c r="J55" s="49">
        <f>7650000+868000+234000+250000</f>
        <v>9002000</v>
      </c>
      <c r="K55" s="80">
        <f t="shared" si="10"/>
        <v>10856000</v>
      </c>
      <c r="L55" s="98"/>
      <c r="M55" s="98"/>
      <c r="N55" s="96"/>
      <c r="O55" s="2"/>
      <c r="P55" s="2"/>
      <c r="Q55" s="2"/>
      <c r="R55" s="2"/>
      <c r="S55" s="2"/>
      <c r="T55" s="2"/>
    </row>
    <row r="56" spans="1:22" ht="14.25">
      <c r="A56" s="49" t="s">
        <v>144</v>
      </c>
      <c r="B56" s="49"/>
      <c r="C56" s="49">
        <f>45000+30020+54780+11000+25000+22000+64020+109037+16500+78660+56020</f>
        <v>512037</v>
      </c>
      <c r="D56" s="49"/>
      <c r="E56" s="49">
        <f>160380+121080+135000</f>
        <v>416460</v>
      </c>
      <c r="F56" s="49"/>
      <c r="G56" s="49"/>
      <c r="H56" s="49"/>
      <c r="I56" s="49">
        <f>85800+11220+33000</f>
        <v>130020</v>
      </c>
      <c r="J56" s="49">
        <v>38000</v>
      </c>
      <c r="K56" s="80">
        <f t="shared" si="10"/>
        <v>1096517</v>
      </c>
      <c r="L56" s="98"/>
      <c r="M56" s="98"/>
      <c r="N56" s="96"/>
      <c r="O56" s="2"/>
      <c r="P56" s="2"/>
      <c r="Q56" s="2"/>
      <c r="R56" s="2"/>
      <c r="S56" s="2"/>
      <c r="T56" s="2"/>
    </row>
    <row r="57" spans="1:22" ht="14.25">
      <c r="A57" s="49" t="s">
        <v>143</v>
      </c>
      <c r="B57" s="49"/>
      <c r="C57" s="49"/>
      <c r="D57" s="49"/>
      <c r="E57" s="49"/>
      <c r="F57" s="49"/>
      <c r="G57" s="49"/>
      <c r="H57" s="49"/>
      <c r="I57" s="49"/>
      <c r="J57" s="49">
        <f>450000+2112000</f>
        <v>2562000</v>
      </c>
      <c r="K57" s="80">
        <f t="shared" si="10"/>
        <v>2562000</v>
      </c>
      <c r="L57" s="98"/>
      <c r="M57" s="98"/>
      <c r="N57" s="96"/>
      <c r="O57" s="2"/>
      <c r="P57" s="2"/>
      <c r="Q57" s="2"/>
      <c r="R57" s="2"/>
      <c r="S57" s="2"/>
      <c r="T57" s="2"/>
    </row>
    <row r="58" spans="1:22" ht="14.25">
      <c r="A58" s="49" t="s">
        <v>190</v>
      </c>
      <c r="B58" s="49"/>
      <c r="C58" s="49"/>
      <c r="D58" s="49"/>
      <c r="E58" s="49"/>
      <c r="F58" s="49"/>
      <c r="G58" s="49">
        <v>26671700</v>
      </c>
      <c r="H58" s="49"/>
      <c r="I58" s="49"/>
      <c r="J58" s="49"/>
      <c r="K58" s="80">
        <f t="shared" si="10"/>
        <v>26671700</v>
      </c>
      <c r="L58" s="98"/>
      <c r="M58" s="98"/>
      <c r="N58" s="96"/>
      <c r="O58" s="2"/>
      <c r="P58" s="2"/>
      <c r="Q58" s="2"/>
      <c r="R58" s="2"/>
      <c r="S58" s="2"/>
      <c r="T58" s="2"/>
    </row>
    <row r="59" spans="1:22" s="6" customFormat="1" ht="17.25">
      <c r="A59" s="85" t="s">
        <v>131</v>
      </c>
      <c r="B59" s="86">
        <f t="shared" ref="B59:I59" si="12">B45-B47</f>
        <v>19790000</v>
      </c>
      <c r="C59" s="86">
        <f t="shared" si="12"/>
        <v>137096840</v>
      </c>
      <c r="D59" s="86">
        <f t="shared" si="12"/>
        <v>12980000</v>
      </c>
      <c r="E59" s="86">
        <f t="shared" si="12"/>
        <v>87362170</v>
      </c>
      <c r="F59" s="86">
        <f t="shared" si="12"/>
        <v>80138000</v>
      </c>
      <c r="G59" s="86">
        <f t="shared" si="12"/>
        <v>100275800</v>
      </c>
      <c r="H59" s="86">
        <f t="shared" si="12"/>
        <v>29679900</v>
      </c>
      <c r="I59" s="86">
        <f t="shared" si="12"/>
        <v>7437980</v>
      </c>
      <c r="J59" s="86">
        <f>J45-J47</f>
        <v>58723000</v>
      </c>
      <c r="K59" s="86">
        <f>K45-K47</f>
        <v>533483690</v>
      </c>
      <c r="L59" s="99"/>
      <c r="M59" s="99"/>
      <c r="N59" s="99"/>
      <c r="O59" s="5"/>
      <c r="P59" s="5"/>
      <c r="Q59" s="5"/>
      <c r="R59" s="5"/>
      <c r="S59" s="5"/>
      <c r="T59" s="5"/>
    </row>
    <row r="60" spans="1:22">
      <c r="N60" s="100"/>
    </row>
    <row r="61" spans="1:22">
      <c r="N61" s="100"/>
    </row>
    <row r="62" spans="1:22">
      <c r="N62" s="100"/>
    </row>
    <row r="63" spans="1:22">
      <c r="N63" s="100"/>
    </row>
    <row r="64" spans="1:22">
      <c r="N64" s="100"/>
    </row>
    <row r="65" spans="14:14">
      <c r="N65" s="100"/>
    </row>
    <row r="66" spans="14:14">
      <c r="N66" s="100"/>
    </row>
    <row r="67" spans="14:14">
      <c r="N67" s="100"/>
    </row>
    <row r="68" spans="14:14">
      <c r="N68" s="100"/>
    </row>
    <row r="69" spans="14:14">
      <c r="N69" s="100"/>
    </row>
    <row r="70" spans="14:14">
      <c r="N70" s="100"/>
    </row>
    <row r="71" spans="14:14">
      <c r="N71" s="100"/>
    </row>
    <row r="72" spans="14:14">
      <c r="N72" s="100"/>
    </row>
    <row r="73" spans="14:14">
      <c r="N73" s="100"/>
    </row>
    <row r="74" spans="14:14">
      <c r="N74" s="100"/>
    </row>
    <row r="75" spans="14:14">
      <c r="N75" s="100"/>
    </row>
    <row r="76" spans="14:14">
      <c r="N76" s="100"/>
    </row>
    <row r="77" spans="14:14">
      <c r="N77" s="100"/>
    </row>
    <row r="78" spans="14:14">
      <c r="N78" s="100"/>
    </row>
    <row r="79" spans="14:14">
      <c r="N79" s="100"/>
    </row>
    <row r="80" spans="14:14">
      <c r="N80" s="100"/>
    </row>
    <row r="81" spans="14:14">
      <c r="N81" s="100"/>
    </row>
    <row r="82" spans="14:14">
      <c r="N82" s="100"/>
    </row>
    <row r="83" spans="14:14">
      <c r="N83" s="100"/>
    </row>
    <row r="84" spans="14:14">
      <c r="N84" s="100"/>
    </row>
    <row r="85" spans="14:14">
      <c r="N85" s="100"/>
    </row>
    <row r="86" spans="14:14">
      <c r="N86" s="100"/>
    </row>
    <row r="87" spans="14:14">
      <c r="N87" s="100"/>
    </row>
    <row r="88" spans="14:14">
      <c r="N88" s="100"/>
    </row>
    <row r="89" spans="14:14">
      <c r="N89" s="100"/>
    </row>
    <row r="90" spans="14:14">
      <c r="N90" s="100"/>
    </row>
    <row r="91" spans="14:14">
      <c r="N91" s="100"/>
    </row>
    <row r="92" spans="14:14">
      <c r="N92" s="100"/>
    </row>
    <row r="93" spans="14:14">
      <c r="N93" s="100"/>
    </row>
    <row r="94" spans="14:14">
      <c r="N94" s="100"/>
    </row>
    <row r="95" spans="14:14">
      <c r="N95" s="100"/>
    </row>
    <row r="96" spans="14:14">
      <c r="N96" s="100"/>
    </row>
    <row r="97" spans="14:14">
      <c r="N97" s="100"/>
    </row>
    <row r="98" spans="14:14">
      <c r="N98" s="100"/>
    </row>
    <row r="99" spans="14:14">
      <c r="N99" s="100"/>
    </row>
    <row r="100" spans="14:14">
      <c r="N100" s="100"/>
    </row>
    <row r="101" spans="14:14">
      <c r="N101" s="100"/>
    </row>
    <row r="102" spans="14:14">
      <c r="N102" s="100"/>
    </row>
    <row r="103" spans="14:14">
      <c r="N103" s="100"/>
    </row>
    <row r="104" spans="14:14">
      <c r="N104" s="100"/>
    </row>
    <row r="105" spans="14:14">
      <c r="N105" s="100"/>
    </row>
    <row r="106" spans="14:14">
      <c r="N106" s="100"/>
    </row>
    <row r="107" spans="14:14">
      <c r="N107" s="100"/>
    </row>
    <row r="108" spans="14:14">
      <c r="N108" s="100"/>
    </row>
    <row r="109" spans="14:14">
      <c r="N109" s="100"/>
    </row>
    <row r="110" spans="14:14">
      <c r="N110" s="100"/>
    </row>
    <row r="111" spans="14:14">
      <c r="N111" s="100"/>
    </row>
    <row r="112" spans="14:14">
      <c r="N112" s="100"/>
    </row>
    <row r="113" spans="14:14">
      <c r="N113" s="100"/>
    </row>
    <row r="114" spans="14:14">
      <c r="N114" s="100"/>
    </row>
    <row r="115" spans="14:14">
      <c r="N115" s="100"/>
    </row>
    <row r="116" spans="14:14">
      <c r="N116" s="100"/>
    </row>
    <row r="117" spans="14:14">
      <c r="N117" s="100"/>
    </row>
    <row r="118" spans="14:14">
      <c r="N118" s="100"/>
    </row>
    <row r="119" spans="14:14">
      <c r="N119" s="100"/>
    </row>
    <row r="120" spans="14:14">
      <c r="N120" s="100"/>
    </row>
    <row r="121" spans="14:14">
      <c r="N121" s="100"/>
    </row>
    <row r="122" spans="14:14">
      <c r="N122" s="100"/>
    </row>
    <row r="123" spans="14:14">
      <c r="N123" s="100"/>
    </row>
    <row r="124" spans="14:14">
      <c r="N124" s="100"/>
    </row>
    <row r="125" spans="14:14">
      <c r="N125" s="100"/>
    </row>
    <row r="126" spans="14:14">
      <c r="N126" s="100"/>
    </row>
    <row r="127" spans="14:14">
      <c r="N127" s="100"/>
    </row>
    <row r="128" spans="14:14">
      <c r="N128" s="100"/>
    </row>
    <row r="129" spans="14:14">
      <c r="N129" s="100"/>
    </row>
    <row r="130" spans="14:14">
      <c r="N130" s="100"/>
    </row>
    <row r="131" spans="14:14">
      <c r="N131" s="100"/>
    </row>
    <row r="132" spans="14:14">
      <c r="N132" s="100"/>
    </row>
    <row r="133" spans="14:14">
      <c r="N133" s="100"/>
    </row>
    <row r="134" spans="14:14">
      <c r="N134" s="100"/>
    </row>
    <row r="135" spans="14:14">
      <c r="N135" s="100"/>
    </row>
    <row r="136" spans="14:14">
      <c r="N136" s="100"/>
    </row>
    <row r="137" spans="14:14">
      <c r="N137" s="100"/>
    </row>
    <row r="138" spans="14:14">
      <c r="N138" s="100"/>
    </row>
    <row r="139" spans="14:14">
      <c r="N139" s="100"/>
    </row>
    <row r="140" spans="14:14">
      <c r="N140" s="100"/>
    </row>
    <row r="141" spans="14:14">
      <c r="N141" s="100"/>
    </row>
    <row r="142" spans="14:14">
      <c r="N142" s="100"/>
    </row>
    <row r="143" spans="14:14">
      <c r="N143" s="100"/>
    </row>
    <row r="144" spans="14:14">
      <c r="N144" s="100"/>
    </row>
    <row r="145" spans="14:14">
      <c r="N145" s="100"/>
    </row>
    <row r="146" spans="14:14">
      <c r="N146" s="100"/>
    </row>
    <row r="147" spans="14:14">
      <c r="N147" s="100"/>
    </row>
    <row r="148" spans="14:14">
      <c r="N148" s="100"/>
    </row>
    <row r="149" spans="14:14">
      <c r="N149" s="100"/>
    </row>
    <row r="150" spans="14:14">
      <c r="N150" s="100"/>
    </row>
    <row r="151" spans="14:14">
      <c r="N151" s="100"/>
    </row>
    <row r="152" spans="14:14">
      <c r="N152" s="100"/>
    </row>
    <row r="153" spans="14:14">
      <c r="N153" s="100"/>
    </row>
    <row r="154" spans="14:14">
      <c r="N154" s="100"/>
    </row>
    <row r="155" spans="14:14">
      <c r="N155" s="100"/>
    </row>
    <row r="156" spans="14:14">
      <c r="N156" s="100"/>
    </row>
    <row r="157" spans="14:14">
      <c r="N157" s="100"/>
    </row>
    <row r="158" spans="14:14">
      <c r="N158" s="100"/>
    </row>
    <row r="159" spans="14:14">
      <c r="N159" s="100"/>
    </row>
    <row r="160" spans="14:14">
      <c r="N160" s="100"/>
    </row>
    <row r="161" spans="14:14">
      <c r="N161" s="100"/>
    </row>
  </sheetData>
  <mergeCells count="14">
    <mergeCell ref="I42:I43"/>
    <mergeCell ref="J42:J43"/>
    <mergeCell ref="L42:L43"/>
    <mergeCell ref="N42:N43"/>
    <mergeCell ref="A2:N2"/>
    <mergeCell ref="A40:J40"/>
    <mergeCell ref="A42:A43"/>
    <mergeCell ref="B42:B43"/>
    <mergeCell ref="C42:C43"/>
    <mergeCell ref="D42:D43"/>
    <mergeCell ref="E42:E43"/>
    <mergeCell ref="F42:F43"/>
    <mergeCell ref="G42:G43"/>
    <mergeCell ref="H42:H43"/>
  </mergeCells>
  <pageMargins left="0.22" right="0.16" top="0.32" bottom="0.32" header="0.3" footer="0.3"/>
  <pageSetup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0"/>
  <sheetViews>
    <sheetView workbookViewId="0"/>
  </sheetViews>
  <sheetFormatPr defaultRowHeight="12.75"/>
  <cols>
    <col min="1" max="1" width="42.140625" style="3" customWidth="1"/>
    <col min="2" max="2" width="17" style="3" customWidth="1"/>
    <col min="3" max="3" width="39.7109375" style="3" customWidth="1"/>
    <col min="4" max="4" width="18.28515625" style="3" customWidth="1"/>
    <col min="5" max="5" width="9.140625" style="46"/>
    <col min="6" max="16384" width="9.140625" style="3"/>
  </cols>
  <sheetData>
    <row r="1" spans="1:9" ht="14.25">
      <c r="A1" s="2"/>
      <c r="B1" s="2"/>
      <c r="C1" s="2"/>
      <c r="D1" s="2"/>
      <c r="E1" s="8"/>
      <c r="F1" s="2"/>
      <c r="G1" s="2"/>
      <c r="H1" s="2"/>
      <c r="I1" s="2"/>
    </row>
    <row r="2" spans="1:9" ht="23.25" customHeight="1">
      <c r="A2" s="152" t="s">
        <v>154</v>
      </c>
      <c r="B2" s="152"/>
      <c r="C2" s="152"/>
      <c r="D2" s="152"/>
      <c r="E2" s="8"/>
      <c r="F2" s="2"/>
      <c r="G2" s="2"/>
      <c r="H2" s="2"/>
      <c r="I2" s="2"/>
    </row>
    <row r="3" spans="1:9" ht="15.75">
      <c r="A3" s="1"/>
      <c r="B3" s="1"/>
      <c r="C3" s="2"/>
      <c r="D3" s="2"/>
      <c r="E3" s="8"/>
      <c r="F3" s="2"/>
      <c r="G3" s="2"/>
      <c r="H3" s="2"/>
      <c r="I3" s="2"/>
    </row>
    <row r="4" spans="1:9" ht="15.75">
      <c r="A4" s="11" t="s">
        <v>6</v>
      </c>
      <c r="B4" s="11" t="s">
        <v>64</v>
      </c>
      <c r="C4" s="11" t="s">
        <v>6</v>
      </c>
      <c r="D4" s="11" t="s">
        <v>64</v>
      </c>
      <c r="E4" s="8"/>
      <c r="F4" s="2"/>
      <c r="G4" s="2"/>
      <c r="H4" s="2"/>
      <c r="I4" s="2"/>
    </row>
    <row r="5" spans="1:9" ht="15.75">
      <c r="A5" s="39">
        <v>1</v>
      </c>
      <c r="B5" s="39">
        <v>2</v>
      </c>
      <c r="C5" s="39">
        <v>3</v>
      </c>
      <c r="D5" s="39">
        <v>4</v>
      </c>
      <c r="E5" s="8"/>
      <c r="F5" s="2"/>
      <c r="G5" s="2"/>
      <c r="H5" s="2"/>
      <c r="I5" s="2"/>
    </row>
    <row r="6" spans="1:9" ht="15.75">
      <c r="A6" s="40" t="s">
        <v>19</v>
      </c>
      <c r="B6" s="41">
        <f t="shared" ref="B6" si="0">B7+B19+B17</f>
        <v>147362544</v>
      </c>
      <c r="C6" s="40" t="s">
        <v>73</v>
      </c>
      <c r="D6" s="42">
        <f>D7+D8+D18</f>
        <v>59328326</v>
      </c>
      <c r="E6" s="8"/>
      <c r="F6" s="2"/>
      <c r="G6" s="2"/>
      <c r="H6" s="2"/>
      <c r="I6" s="2"/>
    </row>
    <row r="7" spans="1:9" s="10" customFormat="1" ht="15.75">
      <c r="A7" s="19" t="s">
        <v>9</v>
      </c>
      <c r="B7" s="26">
        <f>SUM(B8:B16)</f>
        <v>147341005</v>
      </c>
      <c r="C7" s="19" t="s">
        <v>1</v>
      </c>
      <c r="D7" s="19"/>
      <c r="E7" s="45"/>
      <c r="F7" s="9"/>
      <c r="G7" s="9"/>
      <c r="H7" s="9"/>
      <c r="I7" s="9"/>
    </row>
    <row r="8" spans="1:9" ht="15.75">
      <c r="A8" s="49" t="s">
        <v>29</v>
      </c>
      <c r="B8" s="62"/>
      <c r="C8" s="19" t="s">
        <v>46</v>
      </c>
      <c r="D8" s="26">
        <f>SUM(D9:D17)</f>
        <v>51238506</v>
      </c>
      <c r="E8" s="8"/>
      <c r="F8" s="2"/>
      <c r="G8" s="2"/>
      <c r="H8" s="2"/>
      <c r="I8" s="2"/>
    </row>
    <row r="9" spans="1:9" ht="14.25">
      <c r="A9" s="51" t="s">
        <v>30</v>
      </c>
      <c r="B9" s="60">
        <v>85407005</v>
      </c>
      <c r="C9" s="49" t="s">
        <v>52</v>
      </c>
      <c r="D9" s="64">
        <f>109037+18522029+3708000</f>
        <v>22339066</v>
      </c>
      <c r="E9" s="8"/>
      <c r="F9" s="2"/>
      <c r="G9" s="2"/>
      <c r="H9" s="2"/>
      <c r="I9" s="2"/>
    </row>
    <row r="10" spans="1:9" ht="14.25">
      <c r="A10" s="51" t="s">
        <v>32</v>
      </c>
      <c r="B10" s="60"/>
      <c r="C10" s="49" t="s">
        <v>53</v>
      </c>
      <c r="D10" s="64"/>
      <c r="E10" s="8"/>
      <c r="F10" s="2"/>
      <c r="G10" s="2"/>
      <c r="H10" s="2"/>
      <c r="I10" s="2"/>
    </row>
    <row r="11" spans="1:9" ht="14.25">
      <c r="A11" s="51" t="s">
        <v>45</v>
      </c>
      <c r="B11" s="60">
        <v>6182000</v>
      </c>
      <c r="C11" s="49" t="s">
        <v>54</v>
      </c>
      <c r="D11" s="60">
        <v>11261040</v>
      </c>
      <c r="E11" s="8"/>
      <c r="F11" s="2"/>
      <c r="G11" s="2"/>
      <c r="H11" s="2"/>
      <c r="I11" s="2"/>
    </row>
    <row r="12" spans="1:9" ht="14.25">
      <c r="A12" s="51" t="s">
        <v>33</v>
      </c>
      <c r="B12" s="60">
        <v>21130000</v>
      </c>
      <c r="C12" s="49" t="s">
        <v>34</v>
      </c>
      <c r="D12" s="64">
        <v>15036000</v>
      </c>
      <c r="E12" s="8"/>
      <c r="F12" s="2"/>
      <c r="G12" s="2"/>
      <c r="H12" s="2"/>
      <c r="I12" s="2"/>
    </row>
    <row r="13" spans="1:9" ht="14.25">
      <c r="A13" s="51" t="s">
        <v>31</v>
      </c>
      <c r="B13" s="60">
        <v>5060000</v>
      </c>
      <c r="C13" s="49" t="s">
        <v>35</v>
      </c>
      <c r="D13" s="64"/>
      <c r="E13" s="8"/>
      <c r="F13" s="2"/>
      <c r="G13" s="2"/>
      <c r="H13" s="2"/>
      <c r="I13" s="2"/>
    </row>
    <row r="14" spans="1:9" ht="14.25">
      <c r="A14" s="51" t="s">
        <v>36</v>
      </c>
      <c r="B14" s="60">
        <v>28737000</v>
      </c>
      <c r="C14" s="49" t="s">
        <v>37</v>
      </c>
      <c r="D14" s="64">
        <f>38000+2564400</f>
        <v>2602400</v>
      </c>
      <c r="E14" s="8"/>
      <c r="F14" s="2"/>
      <c r="G14" s="2"/>
      <c r="H14" s="2"/>
      <c r="I14" s="2"/>
    </row>
    <row r="15" spans="1:9" ht="14.25">
      <c r="A15" s="51" t="s">
        <v>58</v>
      </c>
      <c r="B15" s="60"/>
      <c r="C15" s="49" t="s">
        <v>57</v>
      </c>
      <c r="D15" s="64"/>
      <c r="E15" s="8"/>
      <c r="F15" s="2"/>
      <c r="G15" s="2"/>
      <c r="H15" s="2"/>
      <c r="I15" s="2"/>
    </row>
    <row r="16" spans="1:9" ht="14.25">
      <c r="A16" s="51" t="s">
        <v>79</v>
      </c>
      <c r="B16" s="60">
        <v>825000</v>
      </c>
      <c r="C16" s="49" t="s">
        <v>80</v>
      </c>
      <c r="D16" s="64"/>
      <c r="E16" s="8"/>
      <c r="F16" s="2"/>
      <c r="G16" s="2"/>
      <c r="H16" s="2"/>
      <c r="I16" s="2"/>
    </row>
    <row r="17" spans="1:9" s="10" customFormat="1" ht="15.75">
      <c r="A17" s="19" t="s">
        <v>40</v>
      </c>
      <c r="B17" s="26">
        <f t="shared" ref="B17" si="1">SUM(B18:B18)</f>
        <v>0</v>
      </c>
      <c r="C17" s="49" t="s">
        <v>0</v>
      </c>
      <c r="D17" s="63"/>
      <c r="E17" s="45"/>
      <c r="F17" s="9"/>
      <c r="G17" s="9"/>
      <c r="H17" s="9"/>
    </row>
    <row r="18" spans="1:9" ht="15.75">
      <c r="A18" s="17" t="s">
        <v>20</v>
      </c>
      <c r="B18" s="62"/>
      <c r="C18" s="19" t="s">
        <v>72</v>
      </c>
      <c r="D18" s="26">
        <f>SUM(D19:D23)</f>
        <v>8089820</v>
      </c>
      <c r="E18" s="8"/>
      <c r="F18" s="2"/>
      <c r="G18" s="2"/>
      <c r="H18" s="2"/>
      <c r="I18" s="2"/>
    </row>
    <row r="19" spans="1:9" s="10" customFormat="1" ht="15.75">
      <c r="A19" s="19" t="s">
        <v>41</v>
      </c>
      <c r="B19" s="61">
        <f>'SCIC-Nam 2015'!H19</f>
        <v>21539</v>
      </c>
      <c r="C19" s="17" t="s">
        <v>26</v>
      </c>
      <c r="D19" s="60"/>
      <c r="E19" s="45"/>
      <c r="F19" s="9"/>
      <c r="G19" s="9"/>
      <c r="H19" s="9"/>
      <c r="I19" s="9"/>
    </row>
    <row r="20" spans="1:9" ht="14.25">
      <c r="A20" s="43"/>
      <c r="B20" s="43"/>
      <c r="C20" s="17" t="s">
        <v>38</v>
      </c>
      <c r="D20" s="60">
        <v>7609000</v>
      </c>
      <c r="E20" s="8"/>
      <c r="F20" s="2"/>
      <c r="G20" s="2"/>
      <c r="H20" s="2"/>
      <c r="I20" s="2"/>
    </row>
    <row r="21" spans="1:9" s="10" customFormat="1" ht="14.25">
      <c r="A21" s="29"/>
      <c r="B21" s="29"/>
      <c r="C21" s="17" t="s">
        <v>39</v>
      </c>
      <c r="D21" s="60"/>
      <c r="E21" s="45"/>
      <c r="F21" s="9"/>
      <c r="G21" s="9"/>
      <c r="H21" s="9"/>
      <c r="I21" s="9"/>
    </row>
    <row r="22" spans="1:9" s="10" customFormat="1" ht="14.25">
      <c r="A22" s="29"/>
      <c r="B22" s="29"/>
      <c r="C22" s="17" t="s">
        <v>14</v>
      </c>
      <c r="D22" s="60">
        <v>22000</v>
      </c>
      <c r="E22" s="45"/>
      <c r="F22" s="9"/>
      <c r="G22" s="9"/>
      <c r="H22" s="9"/>
      <c r="I22" s="9"/>
    </row>
    <row r="23" spans="1:9" ht="14.25">
      <c r="A23" s="44"/>
      <c r="B23" s="44"/>
      <c r="C23" s="30" t="s">
        <v>0</v>
      </c>
      <c r="D23" s="60">
        <v>458820</v>
      </c>
      <c r="E23" s="8"/>
      <c r="F23" s="2"/>
      <c r="G23" s="2"/>
      <c r="H23" s="2"/>
      <c r="I23" s="2"/>
    </row>
    <row r="24" spans="1:9" s="6" customFormat="1" ht="17.25">
      <c r="A24" s="31" t="s">
        <v>69</v>
      </c>
      <c r="B24" s="153">
        <f>B6-D6</f>
        <v>88034218</v>
      </c>
      <c r="C24" s="153"/>
      <c r="D24" s="153"/>
      <c r="E24" s="21"/>
      <c r="F24" s="5"/>
      <c r="G24" s="5"/>
      <c r="H24" s="5"/>
      <c r="I24" s="5"/>
    </row>
    <row r="25" spans="1:9" ht="15.75">
      <c r="A25" s="4"/>
      <c r="B25" s="4"/>
    </row>
    <row r="26" spans="1:9" ht="15.75">
      <c r="A26" s="4"/>
      <c r="B26" s="4"/>
    </row>
    <row r="27" spans="1:9" s="13" customFormat="1">
      <c r="A27" s="3"/>
      <c r="B27" s="3"/>
      <c r="C27" s="3"/>
      <c r="D27" s="3"/>
      <c r="E27" s="46"/>
      <c r="F27" s="3"/>
      <c r="G27" s="3"/>
      <c r="H27" s="3"/>
      <c r="I27" s="3"/>
    </row>
    <row r="28" spans="1:9" s="13" customFormat="1">
      <c r="A28" s="3"/>
      <c r="B28" s="3"/>
      <c r="C28" s="3"/>
      <c r="D28" s="3"/>
      <c r="E28" s="46"/>
      <c r="F28" s="3"/>
      <c r="G28" s="3"/>
      <c r="H28" s="3"/>
      <c r="I28" s="3"/>
    </row>
    <row r="29" spans="1:9" s="13" customFormat="1">
      <c r="A29" s="3"/>
      <c r="B29" s="3"/>
      <c r="C29" s="3"/>
      <c r="D29" s="3"/>
      <c r="E29" s="46"/>
      <c r="F29" s="3"/>
      <c r="G29" s="3"/>
      <c r="H29" s="3"/>
      <c r="I29" s="3"/>
    </row>
    <row r="30" spans="1:9" s="13" customFormat="1">
      <c r="A30" s="3"/>
      <c r="B30" s="3"/>
      <c r="C30" s="3"/>
      <c r="D30" s="3"/>
      <c r="E30" s="46"/>
      <c r="F30" s="3"/>
      <c r="G30" s="3"/>
      <c r="H30" s="3"/>
      <c r="I30" s="3"/>
    </row>
    <row r="31" spans="1:9" s="13" customFormat="1">
      <c r="A31" s="3"/>
      <c r="B31" s="3"/>
      <c r="C31" s="3"/>
      <c r="D31" s="3"/>
      <c r="E31" s="46"/>
      <c r="F31" s="3"/>
      <c r="G31" s="3"/>
      <c r="H31" s="3"/>
      <c r="I31" s="3"/>
    </row>
    <row r="32" spans="1:9" s="13" customFormat="1">
      <c r="A32" s="3"/>
      <c r="B32" s="3"/>
      <c r="C32" s="3"/>
      <c r="D32" s="3"/>
      <c r="E32" s="46"/>
      <c r="F32" s="3"/>
      <c r="G32" s="3"/>
      <c r="H32" s="3"/>
      <c r="I32" s="3"/>
    </row>
    <row r="33" spans="1:9" s="13" customFormat="1">
      <c r="A33" s="3"/>
      <c r="B33" s="3"/>
      <c r="C33" s="3"/>
      <c r="D33" s="3"/>
      <c r="E33" s="46"/>
      <c r="F33" s="3"/>
      <c r="G33" s="3"/>
      <c r="H33" s="3"/>
      <c r="I33" s="3"/>
    </row>
    <row r="34" spans="1:9" s="13" customFormat="1">
      <c r="A34" s="3"/>
      <c r="B34" s="3"/>
      <c r="C34" s="3"/>
      <c r="D34" s="3"/>
      <c r="E34" s="46"/>
      <c r="F34" s="3"/>
      <c r="G34" s="3"/>
      <c r="H34" s="3"/>
      <c r="I34" s="3"/>
    </row>
    <row r="35" spans="1:9" s="13" customFormat="1">
      <c r="A35" s="3"/>
      <c r="B35" s="3"/>
      <c r="C35" s="3"/>
      <c r="D35" s="3"/>
      <c r="E35" s="46"/>
      <c r="F35" s="3"/>
      <c r="G35" s="3"/>
      <c r="H35" s="3"/>
      <c r="I35" s="3"/>
    </row>
    <row r="36" spans="1:9" s="13" customFormat="1">
      <c r="A36" s="3"/>
      <c r="B36" s="3"/>
      <c r="C36" s="3"/>
      <c r="D36" s="3"/>
      <c r="E36" s="46"/>
      <c r="F36" s="3"/>
      <c r="G36" s="3"/>
      <c r="H36" s="3"/>
      <c r="I36" s="3"/>
    </row>
    <row r="37" spans="1:9" s="13" customFormat="1">
      <c r="A37" s="3"/>
      <c r="B37" s="3"/>
      <c r="C37" s="3"/>
      <c r="D37" s="3"/>
      <c r="E37" s="46"/>
      <c r="F37" s="3"/>
      <c r="G37" s="3"/>
      <c r="H37" s="3"/>
      <c r="I37" s="3"/>
    </row>
    <row r="38" spans="1:9" s="13" customFormat="1">
      <c r="A38" s="3"/>
      <c r="B38" s="3"/>
      <c r="C38" s="3"/>
      <c r="D38" s="3"/>
      <c r="E38" s="46"/>
      <c r="F38" s="3"/>
      <c r="G38" s="3"/>
      <c r="H38" s="3"/>
      <c r="I38" s="3"/>
    </row>
    <row r="39" spans="1:9" s="13" customFormat="1">
      <c r="A39" s="3"/>
      <c r="B39" s="3"/>
      <c r="C39" s="3"/>
      <c r="D39" s="3"/>
      <c r="E39" s="46"/>
      <c r="F39" s="3"/>
      <c r="G39" s="3"/>
      <c r="H39" s="3"/>
      <c r="I39" s="3"/>
    </row>
    <row r="40" spans="1:9" s="13" customFormat="1">
      <c r="A40" s="3"/>
      <c r="B40" s="3"/>
      <c r="C40" s="3"/>
      <c r="D40" s="3"/>
      <c r="E40" s="46"/>
      <c r="F40" s="3"/>
      <c r="G40" s="3"/>
      <c r="H40" s="3"/>
      <c r="I40" s="3"/>
    </row>
    <row r="41" spans="1:9" s="13" customFormat="1">
      <c r="A41" s="3"/>
      <c r="B41" s="3"/>
      <c r="C41" s="3"/>
      <c r="D41" s="3"/>
      <c r="E41" s="46"/>
      <c r="F41" s="3"/>
      <c r="G41" s="3"/>
      <c r="H41" s="3"/>
      <c r="I41" s="3"/>
    </row>
    <row r="42" spans="1:9" s="13" customFormat="1">
      <c r="A42" s="3"/>
      <c r="B42" s="3"/>
      <c r="C42" s="3"/>
      <c r="D42" s="3"/>
      <c r="E42" s="46"/>
      <c r="F42" s="3"/>
      <c r="G42" s="3"/>
      <c r="H42" s="3"/>
      <c r="I42" s="3"/>
    </row>
    <row r="43" spans="1:9" s="13" customFormat="1">
      <c r="A43" s="3"/>
      <c r="B43" s="3"/>
      <c r="C43" s="3"/>
      <c r="D43" s="3"/>
      <c r="E43" s="46"/>
      <c r="F43" s="3"/>
      <c r="G43" s="3"/>
      <c r="H43" s="3"/>
      <c r="I43" s="3"/>
    </row>
    <row r="44" spans="1:9" s="13" customFormat="1">
      <c r="A44" s="3"/>
      <c r="B44" s="3"/>
      <c r="C44" s="3"/>
      <c r="D44" s="3"/>
      <c r="E44" s="46"/>
      <c r="F44" s="3"/>
      <c r="G44" s="3"/>
      <c r="H44" s="3"/>
      <c r="I44" s="3"/>
    </row>
    <row r="45" spans="1:9" s="13" customFormat="1">
      <c r="A45" s="3"/>
      <c r="B45" s="3"/>
      <c r="C45" s="3"/>
      <c r="D45" s="3"/>
      <c r="E45" s="46"/>
      <c r="F45" s="3"/>
      <c r="G45" s="3"/>
      <c r="H45" s="3"/>
      <c r="I45" s="3"/>
    </row>
    <row r="46" spans="1:9" s="13" customFormat="1">
      <c r="A46" s="3"/>
      <c r="B46" s="3"/>
      <c r="C46" s="3"/>
      <c r="D46" s="3"/>
      <c r="E46" s="46"/>
      <c r="F46" s="3"/>
      <c r="G46" s="3"/>
      <c r="H46" s="3"/>
      <c r="I46" s="3"/>
    </row>
    <row r="47" spans="1:9" s="13" customFormat="1">
      <c r="A47" s="3"/>
      <c r="B47" s="3"/>
      <c r="C47" s="3"/>
      <c r="D47" s="3"/>
      <c r="E47" s="46"/>
      <c r="F47" s="3"/>
      <c r="G47" s="3"/>
      <c r="H47" s="3"/>
      <c r="I47" s="3"/>
    </row>
    <row r="48" spans="1:9" s="13" customFormat="1">
      <c r="A48" s="3"/>
      <c r="B48" s="3"/>
      <c r="C48" s="3"/>
      <c r="D48" s="3"/>
      <c r="E48" s="46"/>
      <c r="F48" s="3"/>
      <c r="G48" s="3"/>
      <c r="H48" s="3"/>
      <c r="I48" s="3"/>
    </row>
    <row r="49" spans="1:9" s="13" customFormat="1">
      <c r="A49" s="3"/>
      <c r="B49" s="3"/>
      <c r="C49" s="3"/>
      <c r="D49" s="3"/>
      <c r="E49" s="46"/>
      <c r="F49" s="3"/>
      <c r="G49" s="3"/>
      <c r="H49" s="3"/>
      <c r="I49" s="3"/>
    </row>
    <row r="50" spans="1:9" s="13" customFormat="1">
      <c r="A50" s="3"/>
      <c r="B50" s="3"/>
      <c r="C50" s="3"/>
      <c r="D50" s="3"/>
      <c r="E50" s="46"/>
      <c r="F50" s="3"/>
      <c r="G50" s="3"/>
      <c r="H50" s="3"/>
      <c r="I50" s="3"/>
    </row>
    <row r="51" spans="1:9" s="13" customFormat="1">
      <c r="A51" s="3"/>
      <c r="B51" s="3"/>
      <c r="C51" s="3"/>
      <c r="D51" s="3"/>
      <c r="E51" s="46"/>
      <c r="F51" s="3"/>
      <c r="G51" s="3"/>
      <c r="H51" s="3"/>
      <c r="I51" s="3"/>
    </row>
    <row r="52" spans="1:9" s="13" customFormat="1">
      <c r="A52" s="3"/>
      <c r="B52" s="3"/>
      <c r="C52" s="3"/>
      <c r="D52" s="3"/>
      <c r="E52" s="46"/>
      <c r="F52" s="3"/>
      <c r="G52" s="3"/>
      <c r="H52" s="3"/>
      <c r="I52" s="3"/>
    </row>
    <row r="53" spans="1:9" s="13" customFormat="1">
      <c r="A53" s="3"/>
      <c r="B53" s="3"/>
      <c r="C53" s="3"/>
      <c r="D53" s="3"/>
      <c r="E53" s="46"/>
      <c r="F53" s="3"/>
      <c r="G53" s="3"/>
      <c r="H53" s="3"/>
      <c r="I53" s="3"/>
    </row>
    <row r="54" spans="1:9" s="13" customFormat="1">
      <c r="A54" s="3"/>
      <c r="B54" s="3"/>
      <c r="C54" s="3"/>
      <c r="D54" s="3"/>
      <c r="E54" s="46"/>
      <c r="F54" s="3"/>
      <c r="G54" s="3"/>
      <c r="H54" s="3"/>
      <c r="I54" s="3"/>
    </row>
    <row r="55" spans="1:9" s="13" customFormat="1">
      <c r="A55" s="3"/>
      <c r="B55" s="3"/>
      <c r="C55" s="3"/>
      <c r="D55" s="3"/>
      <c r="E55" s="46"/>
      <c r="F55" s="3"/>
      <c r="G55" s="3"/>
      <c r="H55" s="3"/>
      <c r="I55" s="3"/>
    </row>
    <row r="56" spans="1:9" s="13" customFormat="1">
      <c r="A56" s="3"/>
      <c r="B56" s="3"/>
      <c r="C56" s="3"/>
      <c r="D56" s="3"/>
      <c r="E56" s="46"/>
      <c r="F56" s="3"/>
      <c r="G56" s="3"/>
      <c r="H56" s="3"/>
      <c r="I56" s="3"/>
    </row>
    <row r="57" spans="1:9" s="13" customFormat="1">
      <c r="A57" s="3"/>
      <c r="B57" s="3"/>
      <c r="C57" s="3"/>
      <c r="D57" s="3"/>
      <c r="E57" s="46"/>
      <c r="F57" s="3"/>
      <c r="G57" s="3"/>
      <c r="H57" s="3"/>
      <c r="I57" s="3"/>
    </row>
    <row r="58" spans="1:9" s="13" customFormat="1">
      <c r="A58" s="3"/>
      <c r="B58" s="3"/>
      <c r="C58" s="3"/>
      <c r="D58" s="3"/>
      <c r="E58" s="46"/>
      <c r="F58" s="3"/>
      <c r="G58" s="3"/>
      <c r="H58" s="3"/>
      <c r="I58" s="3"/>
    </row>
    <row r="59" spans="1:9" s="13" customFormat="1">
      <c r="A59" s="3"/>
      <c r="B59" s="3"/>
      <c r="C59" s="3"/>
      <c r="D59" s="3"/>
      <c r="E59" s="46"/>
      <c r="F59" s="3"/>
      <c r="G59" s="3"/>
      <c r="H59" s="3"/>
      <c r="I59" s="3"/>
    </row>
    <row r="60" spans="1:9" s="13" customFormat="1">
      <c r="A60" s="3"/>
      <c r="B60" s="3"/>
      <c r="C60" s="3"/>
      <c r="D60" s="3"/>
      <c r="E60" s="46"/>
      <c r="F60" s="3"/>
      <c r="G60" s="3"/>
      <c r="H60" s="3"/>
      <c r="I60" s="3"/>
    </row>
    <row r="61" spans="1:9" s="13" customFormat="1">
      <c r="A61" s="3"/>
      <c r="B61" s="3"/>
      <c r="C61" s="3"/>
      <c r="D61" s="3"/>
      <c r="E61" s="46"/>
      <c r="F61" s="3"/>
      <c r="G61" s="3"/>
      <c r="H61" s="3"/>
      <c r="I61" s="3"/>
    </row>
    <row r="62" spans="1:9" s="13" customFormat="1">
      <c r="A62" s="3"/>
      <c r="B62" s="3"/>
      <c r="C62" s="3"/>
      <c r="D62" s="3"/>
      <c r="E62" s="46"/>
      <c r="F62" s="3"/>
      <c r="G62" s="3"/>
      <c r="H62" s="3"/>
      <c r="I62" s="3"/>
    </row>
    <row r="63" spans="1:9" s="13" customFormat="1">
      <c r="A63" s="3"/>
      <c r="B63" s="3"/>
      <c r="C63" s="3"/>
      <c r="D63" s="3"/>
      <c r="E63" s="46"/>
      <c r="F63" s="3"/>
      <c r="G63" s="3"/>
      <c r="H63" s="3"/>
      <c r="I63" s="3"/>
    </row>
    <row r="64" spans="1:9" s="13" customFormat="1">
      <c r="A64" s="3"/>
      <c r="B64" s="3"/>
      <c r="C64" s="3"/>
      <c r="D64" s="3"/>
      <c r="E64" s="46"/>
      <c r="F64" s="3"/>
      <c r="G64" s="3"/>
      <c r="H64" s="3"/>
      <c r="I64" s="3"/>
    </row>
    <row r="65" spans="1:9" s="13" customFormat="1">
      <c r="A65" s="3"/>
      <c r="B65" s="3"/>
      <c r="C65" s="3"/>
      <c r="D65" s="3"/>
      <c r="E65" s="46"/>
      <c r="F65" s="3"/>
      <c r="G65" s="3"/>
      <c r="H65" s="3"/>
      <c r="I65" s="3"/>
    </row>
    <row r="66" spans="1:9" s="13" customFormat="1">
      <c r="A66" s="3"/>
      <c r="B66" s="3"/>
      <c r="C66" s="3"/>
      <c r="D66" s="3"/>
      <c r="E66" s="46"/>
      <c r="F66" s="3"/>
      <c r="G66" s="3"/>
      <c r="H66" s="3"/>
      <c r="I66" s="3"/>
    </row>
    <row r="67" spans="1:9" s="13" customFormat="1">
      <c r="A67" s="3"/>
      <c r="B67" s="3"/>
      <c r="C67" s="3"/>
      <c r="D67" s="3"/>
      <c r="E67" s="46"/>
      <c r="F67" s="3"/>
      <c r="G67" s="3"/>
      <c r="H67" s="3"/>
      <c r="I67" s="3"/>
    </row>
    <row r="68" spans="1:9" s="13" customFormat="1">
      <c r="A68" s="3"/>
      <c r="B68" s="3"/>
      <c r="C68" s="3"/>
      <c r="D68" s="3"/>
      <c r="E68" s="46"/>
      <c r="F68" s="3"/>
      <c r="G68" s="3"/>
      <c r="H68" s="3"/>
      <c r="I68" s="3"/>
    </row>
    <row r="69" spans="1:9" s="13" customFormat="1">
      <c r="A69" s="3"/>
      <c r="B69" s="3"/>
      <c r="C69" s="3"/>
      <c r="D69" s="3"/>
      <c r="E69" s="46"/>
      <c r="F69" s="3"/>
      <c r="G69" s="3"/>
      <c r="H69" s="3"/>
      <c r="I69" s="3"/>
    </row>
    <row r="70" spans="1:9" s="13" customFormat="1">
      <c r="A70" s="3"/>
      <c r="B70" s="3"/>
      <c r="C70" s="3"/>
      <c r="D70" s="3"/>
      <c r="E70" s="46"/>
      <c r="F70" s="3"/>
      <c r="G70" s="3"/>
      <c r="H70" s="3"/>
      <c r="I70" s="3"/>
    </row>
    <row r="71" spans="1:9" s="13" customFormat="1">
      <c r="A71" s="3"/>
      <c r="B71" s="3"/>
      <c r="C71" s="3"/>
      <c r="D71" s="3"/>
      <c r="E71" s="46"/>
      <c r="F71" s="3"/>
      <c r="G71" s="3"/>
      <c r="H71" s="3"/>
      <c r="I71" s="3"/>
    </row>
    <row r="72" spans="1:9" s="13" customFormat="1">
      <c r="A72" s="3"/>
      <c r="B72" s="3"/>
      <c r="C72" s="3"/>
      <c r="D72" s="3"/>
      <c r="E72" s="46"/>
      <c r="F72" s="3"/>
      <c r="G72" s="3"/>
      <c r="H72" s="3"/>
      <c r="I72" s="3"/>
    </row>
    <row r="73" spans="1:9" s="13" customFormat="1">
      <c r="A73" s="3"/>
      <c r="B73" s="3"/>
      <c r="C73" s="3"/>
      <c r="D73" s="3"/>
      <c r="E73" s="46"/>
      <c r="F73" s="3"/>
      <c r="G73" s="3"/>
      <c r="H73" s="3"/>
      <c r="I73" s="3"/>
    </row>
    <row r="74" spans="1:9" s="13" customFormat="1">
      <c r="A74" s="3"/>
      <c r="B74" s="3"/>
      <c r="C74" s="3"/>
      <c r="D74" s="3"/>
      <c r="E74" s="46"/>
      <c r="F74" s="3"/>
      <c r="G74" s="3"/>
      <c r="H74" s="3"/>
      <c r="I74" s="3"/>
    </row>
    <row r="75" spans="1:9" s="13" customFormat="1">
      <c r="A75" s="3"/>
      <c r="B75" s="3"/>
      <c r="C75" s="3"/>
      <c r="D75" s="3"/>
      <c r="E75" s="46"/>
      <c r="F75" s="3"/>
      <c r="G75" s="3"/>
      <c r="H75" s="3"/>
      <c r="I75" s="3"/>
    </row>
    <row r="76" spans="1:9" s="13" customFormat="1">
      <c r="A76" s="3"/>
      <c r="B76" s="3"/>
      <c r="C76" s="3"/>
      <c r="D76" s="3"/>
      <c r="E76" s="46"/>
      <c r="F76" s="3"/>
      <c r="G76" s="3"/>
      <c r="H76" s="3"/>
      <c r="I76" s="3"/>
    </row>
    <row r="77" spans="1:9" s="13" customFormat="1">
      <c r="A77" s="3"/>
      <c r="B77" s="3"/>
      <c r="C77" s="3"/>
      <c r="D77" s="3"/>
      <c r="E77" s="46"/>
      <c r="F77" s="3"/>
      <c r="G77" s="3"/>
      <c r="H77" s="3"/>
      <c r="I77" s="3"/>
    </row>
    <row r="78" spans="1:9" s="13" customFormat="1">
      <c r="A78" s="3"/>
      <c r="B78" s="3"/>
      <c r="C78" s="3"/>
      <c r="D78" s="3"/>
      <c r="E78" s="46"/>
      <c r="F78" s="3"/>
      <c r="G78" s="3"/>
      <c r="H78" s="3"/>
      <c r="I78" s="3"/>
    </row>
    <row r="79" spans="1:9" s="13" customFormat="1">
      <c r="A79" s="3"/>
      <c r="B79" s="3"/>
      <c r="C79" s="3"/>
      <c r="D79" s="3"/>
      <c r="E79" s="46"/>
      <c r="F79" s="3"/>
      <c r="G79" s="3"/>
      <c r="H79" s="3"/>
      <c r="I79" s="3"/>
    </row>
    <row r="80" spans="1:9" s="13" customFormat="1">
      <c r="A80" s="3"/>
      <c r="B80" s="3"/>
      <c r="C80" s="3"/>
      <c r="D80" s="3"/>
      <c r="E80" s="46"/>
      <c r="F80" s="3"/>
      <c r="G80" s="3"/>
      <c r="H80" s="3"/>
      <c r="I80" s="3"/>
    </row>
    <row r="81" spans="1:9" s="13" customFormat="1">
      <c r="A81" s="3"/>
      <c r="B81" s="3"/>
      <c r="C81" s="3"/>
      <c r="D81" s="3"/>
      <c r="E81" s="46"/>
      <c r="F81" s="3"/>
      <c r="G81" s="3"/>
      <c r="H81" s="3"/>
      <c r="I81" s="3"/>
    </row>
    <row r="82" spans="1:9" s="13" customFormat="1">
      <c r="A82" s="3"/>
      <c r="B82" s="3"/>
      <c r="C82" s="3"/>
      <c r="D82" s="3"/>
      <c r="E82" s="46"/>
      <c r="F82" s="3"/>
      <c r="G82" s="3"/>
      <c r="H82" s="3"/>
      <c r="I82" s="3"/>
    </row>
    <row r="83" spans="1:9" s="13" customFormat="1">
      <c r="A83" s="3"/>
      <c r="B83" s="3"/>
      <c r="C83" s="3"/>
      <c r="D83" s="3"/>
      <c r="E83" s="46"/>
      <c r="F83" s="3"/>
      <c r="G83" s="3"/>
      <c r="H83" s="3"/>
      <c r="I83" s="3"/>
    </row>
    <row r="84" spans="1:9" s="13" customFormat="1">
      <c r="A84" s="3"/>
      <c r="B84" s="3"/>
      <c r="C84" s="3"/>
      <c r="D84" s="3"/>
      <c r="E84" s="46"/>
      <c r="F84" s="3"/>
      <c r="G84" s="3"/>
      <c r="H84" s="3"/>
      <c r="I84" s="3"/>
    </row>
    <row r="85" spans="1:9" s="13" customFormat="1">
      <c r="A85" s="3"/>
      <c r="B85" s="3"/>
      <c r="C85" s="3"/>
      <c r="D85" s="3"/>
      <c r="E85" s="46"/>
      <c r="F85" s="3"/>
      <c r="G85" s="3"/>
      <c r="H85" s="3"/>
      <c r="I85" s="3"/>
    </row>
    <row r="86" spans="1:9" s="13" customFormat="1">
      <c r="A86" s="3"/>
      <c r="B86" s="3"/>
      <c r="C86" s="3"/>
      <c r="D86" s="3"/>
      <c r="E86" s="46"/>
      <c r="F86" s="3"/>
      <c r="G86" s="3"/>
      <c r="H86" s="3"/>
      <c r="I86" s="3"/>
    </row>
    <row r="87" spans="1:9" s="13" customFormat="1">
      <c r="A87" s="3"/>
      <c r="B87" s="3"/>
      <c r="C87" s="3"/>
      <c r="D87" s="3"/>
      <c r="E87" s="46"/>
      <c r="F87" s="3"/>
      <c r="G87" s="3"/>
      <c r="H87" s="3"/>
      <c r="I87" s="3"/>
    </row>
    <row r="88" spans="1:9" s="13" customFormat="1">
      <c r="A88" s="3"/>
      <c r="B88" s="3"/>
      <c r="C88" s="3"/>
      <c r="D88" s="3"/>
      <c r="E88" s="46"/>
      <c r="F88" s="3"/>
      <c r="G88" s="3"/>
      <c r="H88" s="3"/>
      <c r="I88" s="3"/>
    </row>
    <row r="89" spans="1:9" s="13" customFormat="1">
      <c r="A89" s="3"/>
      <c r="B89" s="3"/>
      <c r="C89" s="3"/>
      <c r="D89" s="3"/>
      <c r="E89" s="46"/>
      <c r="F89" s="3"/>
      <c r="G89" s="3"/>
      <c r="H89" s="3"/>
      <c r="I89" s="3"/>
    </row>
    <row r="90" spans="1:9" s="13" customFormat="1">
      <c r="A90" s="3"/>
      <c r="B90" s="3"/>
      <c r="C90" s="3"/>
      <c r="D90" s="3"/>
      <c r="E90" s="46"/>
      <c r="F90" s="3"/>
      <c r="G90" s="3"/>
      <c r="H90" s="3"/>
      <c r="I90" s="3"/>
    </row>
    <row r="91" spans="1:9" s="13" customFormat="1">
      <c r="A91" s="3"/>
      <c r="B91" s="3"/>
      <c r="C91" s="3"/>
      <c r="D91" s="3"/>
      <c r="E91" s="46"/>
      <c r="F91" s="3"/>
      <c r="G91" s="3"/>
      <c r="H91" s="3"/>
      <c r="I91" s="3"/>
    </row>
    <row r="92" spans="1:9" s="13" customFormat="1">
      <c r="A92" s="3"/>
      <c r="B92" s="3"/>
      <c r="C92" s="3"/>
      <c r="D92" s="3"/>
      <c r="E92" s="46"/>
      <c r="F92" s="3"/>
      <c r="G92" s="3"/>
      <c r="H92" s="3"/>
      <c r="I92" s="3"/>
    </row>
    <row r="93" spans="1:9" s="13" customFormat="1">
      <c r="A93" s="3"/>
      <c r="B93" s="3"/>
      <c r="C93" s="3"/>
      <c r="D93" s="3"/>
      <c r="E93" s="46"/>
      <c r="F93" s="3"/>
      <c r="G93" s="3"/>
      <c r="H93" s="3"/>
      <c r="I93" s="3"/>
    </row>
    <row r="94" spans="1:9" s="13" customFormat="1">
      <c r="A94" s="3"/>
      <c r="B94" s="3"/>
      <c r="C94" s="3"/>
      <c r="D94" s="3"/>
      <c r="E94" s="46"/>
      <c r="F94" s="3"/>
      <c r="G94" s="3"/>
      <c r="H94" s="3"/>
      <c r="I94" s="3"/>
    </row>
    <row r="95" spans="1:9" s="13" customFormat="1">
      <c r="A95" s="3"/>
      <c r="B95" s="3"/>
      <c r="C95" s="3"/>
      <c r="D95" s="3"/>
      <c r="E95" s="46"/>
      <c r="F95" s="3"/>
      <c r="G95" s="3"/>
      <c r="H95" s="3"/>
      <c r="I95" s="3"/>
    </row>
    <row r="96" spans="1:9" s="13" customFormat="1">
      <c r="A96" s="3"/>
      <c r="B96" s="3"/>
      <c r="C96" s="3"/>
      <c r="D96" s="3"/>
      <c r="E96" s="46"/>
      <c r="F96" s="3"/>
      <c r="G96" s="3"/>
      <c r="H96" s="3"/>
      <c r="I96" s="3"/>
    </row>
    <row r="97" spans="1:9" s="13" customFormat="1">
      <c r="A97" s="3"/>
      <c r="B97" s="3"/>
      <c r="C97" s="3"/>
      <c r="D97" s="3"/>
      <c r="E97" s="46"/>
      <c r="F97" s="3"/>
      <c r="G97" s="3"/>
      <c r="H97" s="3"/>
      <c r="I97" s="3"/>
    </row>
    <row r="98" spans="1:9" s="13" customFormat="1">
      <c r="A98" s="3"/>
      <c r="B98" s="3"/>
      <c r="C98" s="3"/>
      <c r="D98" s="3"/>
      <c r="E98" s="46"/>
      <c r="F98" s="3"/>
      <c r="G98" s="3"/>
      <c r="H98" s="3"/>
      <c r="I98" s="3"/>
    </row>
    <row r="99" spans="1:9" s="13" customFormat="1">
      <c r="A99" s="3"/>
      <c r="B99" s="3"/>
      <c r="C99" s="3"/>
      <c r="D99" s="3"/>
      <c r="E99" s="46"/>
      <c r="F99" s="3"/>
      <c r="G99" s="3"/>
      <c r="H99" s="3"/>
      <c r="I99" s="3"/>
    </row>
    <row r="100" spans="1:9" s="13" customFormat="1">
      <c r="A100" s="3"/>
      <c r="B100" s="3"/>
      <c r="C100" s="3"/>
      <c r="D100" s="3"/>
      <c r="E100" s="46"/>
      <c r="F100" s="3"/>
      <c r="G100" s="3"/>
      <c r="H100" s="3"/>
      <c r="I100" s="3"/>
    </row>
    <row r="101" spans="1:9" s="13" customFormat="1">
      <c r="A101" s="3"/>
      <c r="B101" s="3"/>
      <c r="C101" s="3"/>
      <c r="D101" s="3"/>
      <c r="E101" s="46"/>
      <c r="F101" s="3"/>
      <c r="G101" s="3"/>
      <c r="H101" s="3"/>
      <c r="I101" s="3"/>
    </row>
    <row r="102" spans="1:9" s="13" customFormat="1">
      <c r="A102" s="3"/>
      <c r="B102" s="3"/>
      <c r="C102" s="3"/>
      <c r="D102" s="3"/>
      <c r="E102" s="46"/>
      <c r="F102" s="3"/>
      <c r="G102" s="3"/>
      <c r="H102" s="3"/>
      <c r="I102" s="3"/>
    </row>
    <row r="103" spans="1:9" s="13" customFormat="1">
      <c r="A103" s="3"/>
      <c r="B103" s="3"/>
      <c r="C103" s="3"/>
      <c r="D103" s="3"/>
      <c r="E103" s="46"/>
      <c r="F103" s="3"/>
      <c r="G103" s="3"/>
      <c r="H103" s="3"/>
      <c r="I103" s="3"/>
    </row>
    <row r="104" spans="1:9" s="13" customFormat="1">
      <c r="A104" s="3"/>
      <c r="B104" s="3"/>
      <c r="C104" s="3"/>
      <c r="D104" s="3"/>
      <c r="E104" s="46"/>
      <c r="F104" s="3"/>
      <c r="G104" s="3"/>
      <c r="H104" s="3"/>
      <c r="I104" s="3"/>
    </row>
    <row r="105" spans="1:9" s="13" customFormat="1">
      <c r="A105" s="3"/>
      <c r="B105" s="3"/>
      <c r="C105" s="3"/>
      <c r="D105" s="3"/>
      <c r="E105" s="46"/>
      <c r="F105" s="3"/>
      <c r="G105" s="3"/>
      <c r="H105" s="3"/>
      <c r="I105" s="3"/>
    </row>
    <row r="106" spans="1:9" s="13" customFormat="1">
      <c r="A106" s="3"/>
      <c r="B106" s="3"/>
      <c r="C106" s="3"/>
      <c r="D106" s="3"/>
      <c r="E106" s="46"/>
      <c r="F106" s="3"/>
      <c r="G106" s="3"/>
      <c r="H106" s="3"/>
      <c r="I106" s="3"/>
    </row>
    <row r="107" spans="1:9" s="13" customFormat="1">
      <c r="A107" s="3"/>
      <c r="B107" s="3"/>
      <c r="C107" s="3"/>
      <c r="D107" s="3"/>
      <c r="E107" s="46"/>
      <c r="F107" s="3"/>
      <c r="G107" s="3"/>
      <c r="H107" s="3"/>
      <c r="I107" s="3"/>
    </row>
    <row r="108" spans="1:9" s="13" customFormat="1">
      <c r="A108" s="3"/>
      <c r="B108" s="3"/>
      <c r="C108" s="3"/>
      <c r="D108" s="3"/>
      <c r="E108" s="46"/>
      <c r="F108" s="3"/>
      <c r="G108" s="3"/>
      <c r="H108" s="3"/>
      <c r="I108" s="3"/>
    </row>
    <row r="109" spans="1:9" s="13" customFormat="1">
      <c r="A109" s="3"/>
      <c r="B109" s="3"/>
      <c r="C109" s="3"/>
      <c r="D109" s="3"/>
      <c r="E109" s="46"/>
      <c r="F109" s="3"/>
      <c r="G109" s="3"/>
      <c r="H109" s="3"/>
      <c r="I109" s="3"/>
    </row>
    <row r="110" spans="1:9" s="13" customFormat="1">
      <c r="A110" s="3"/>
      <c r="B110" s="3"/>
      <c r="C110" s="3"/>
      <c r="D110" s="3"/>
      <c r="E110" s="46"/>
      <c r="F110" s="3"/>
      <c r="G110" s="3"/>
      <c r="H110" s="3"/>
      <c r="I110" s="3"/>
    </row>
    <row r="111" spans="1:9" s="13" customFormat="1">
      <c r="A111" s="3"/>
      <c r="B111" s="3"/>
      <c r="C111" s="3"/>
      <c r="D111" s="3"/>
      <c r="E111" s="46"/>
      <c r="F111" s="3"/>
      <c r="G111" s="3"/>
      <c r="H111" s="3"/>
      <c r="I111" s="3"/>
    </row>
    <row r="112" spans="1:9" s="13" customFormat="1">
      <c r="A112" s="3"/>
      <c r="B112" s="3"/>
      <c r="C112" s="3"/>
      <c r="D112" s="3"/>
      <c r="E112" s="46"/>
      <c r="F112" s="3"/>
      <c r="G112" s="3"/>
      <c r="H112" s="3"/>
      <c r="I112" s="3"/>
    </row>
    <row r="113" spans="1:9" s="13" customFormat="1">
      <c r="A113" s="3"/>
      <c r="B113" s="3"/>
      <c r="C113" s="3"/>
      <c r="D113" s="3"/>
      <c r="E113" s="46"/>
      <c r="F113" s="3"/>
      <c r="G113" s="3"/>
      <c r="H113" s="3"/>
      <c r="I113" s="3"/>
    </row>
    <row r="114" spans="1:9" s="13" customFormat="1">
      <c r="A114" s="3"/>
      <c r="B114" s="3"/>
      <c r="C114" s="3"/>
      <c r="D114" s="3"/>
      <c r="E114" s="46"/>
      <c r="F114" s="3"/>
      <c r="G114" s="3"/>
      <c r="H114" s="3"/>
      <c r="I114" s="3"/>
    </row>
    <row r="115" spans="1:9" s="13" customFormat="1">
      <c r="A115" s="3"/>
      <c r="B115" s="3"/>
      <c r="C115" s="3"/>
      <c r="D115" s="3"/>
      <c r="E115" s="46"/>
      <c r="F115" s="3"/>
      <c r="G115" s="3"/>
      <c r="H115" s="3"/>
      <c r="I115" s="3"/>
    </row>
    <row r="116" spans="1:9" s="13" customFormat="1">
      <c r="A116" s="3"/>
      <c r="B116" s="3"/>
      <c r="C116" s="3"/>
      <c r="D116" s="3"/>
      <c r="E116" s="46"/>
      <c r="F116" s="3"/>
      <c r="G116" s="3"/>
      <c r="H116" s="3"/>
      <c r="I116" s="3"/>
    </row>
    <row r="117" spans="1:9" s="13" customFormat="1">
      <c r="A117" s="3"/>
      <c r="B117" s="3"/>
      <c r="C117" s="3"/>
      <c r="D117" s="3"/>
      <c r="E117" s="46"/>
      <c r="F117" s="3"/>
      <c r="G117" s="3"/>
      <c r="H117" s="3"/>
      <c r="I117" s="3"/>
    </row>
    <row r="118" spans="1:9" s="13" customFormat="1">
      <c r="A118" s="3"/>
      <c r="B118" s="3"/>
      <c r="C118" s="3"/>
      <c r="D118" s="3"/>
      <c r="E118" s="46"/>
      <c r="F118" s="3"/>
      <c r="G118" s="3"/>
      <c r="H118" s="3"/>
      <c r="I118" s="3"/>
    </row>
    <row r="119" spans="1:9" s="13" customFormat="1">
      <c r="A119" s="3"/>
      <c r="B119" s="3"/>
      <c r="C119" s="3"/>
      <c r="D119" s="3"/>
      <c r="E119" s="46"/>
      <c r="F119" s="3"/>
      <c r="G119" s="3"/>
      <c r="H119" s="3"/>
      <c r="I119" s="3"/>
    </row>
    <row r="120" spans="1:9" s="13" customFormat="1">
      <c r="A120" s="3"/>
      <c r="B120" s="3"/>
      <c r="C120" s="3"/>
      <c r="D120" s="3"/>
      <c r="E120" s="46"/>
      <c r="F120" s="3"/>
      <c r="G120" s="3"/>
      <c r="H120" s="3"/>
      <c r="I120" s="3"/>
    </row>
  </sheetData>
  <mergeCells count="2">
    <mergeCell ref="A2:D2"/>
    <mergeCell ref="B24:D24"/>
  </mergeCells>
  <pageMargins left="0.87" right="0.14000000000000001" top="0.43" bottom="0.09" header="0.16" footer="0.09"/>
  <pageSetup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0"/>
  <sheetViews>
    <sheetView workbookViewId="0"/>
  </sheetViews>
  <sheetFormatPr defaultRowHeight="12.75"/>
  <cols>
    <col min="1" max="1" width="42.140625" style="3" customWidth="1"/>
    <col min="2" max="2" width="17" style="3" customWidth="1"/>
    <col min="3" max="3" width="39.7109375" style="3" customWidth="1"/>
    <col min="4" max="4" width="18.28515625" style="3" customWidth="1"/>
    <col min="5" max="5" width="9.140625" style="46"/>
    <col min="6" max="16384" width="9.140625" style="3"/>
  </cols>
  <sheetData>
    <row r="1" spans="1:9" ht="14.25">
      <c r="A1" s="2"/>
      <c r="B1" s="2"/>
      <c r="C1" s="2"/>
      <c r="D1" s="2"/>
      <c r="E1" s="8"/>
      <c r="F1" s="2"/>
      <c r="G1" s="2"/>
      <c r="H1" s="2"/>
      <c r="I1" s="2"/>
    </row>
    <row r="2" spans="1:9" ht="23.25" customHeight="1">
      <c r="A2" s="152" t="s">
        <v>155</v>
      </c>
      <c r="B2" s="152"/>
      <c r="C2" s="152"/>
      <c r="D2" s="152"/>
      <c r="E2" s="8"/>
      <c r="F2" s="2"/>
      <c r="G2" s="2"/>
      <c r="H2" s="2"/>
      <c r="I2" s="2"/>
    </row>
    <row r="3" spans="1:9" ht="15.75">
      <c r="A3" s="1"/>
      <c r="B3" s="1"/>
      <c r="C3" s="2"/>
      <c r="D3" s="2"/>
      <c r="E3" s="8"/>
      <c r="F3" s="2"/>
      <c r="G3" s="2"/>
      <c r="H3" s="2"/>
      <c r="I3" s="2"/>
    </row>
    <row r="4" spans="1:9" ht="15.75">
      <c r="A4" s="11" t="s">
        <v>6</v>
      </c>
      <c r="B4" s="11" t="s">
        <v>64</v>
      </c>
      <c r="C4" s="11" t="s">
        <v>6</v>
      </c>
      <c r="D4" s="11" t="s">
        <v>64</v>
      </c>
      <c r="E4" s="8"/>
      <c r="F4" s="2"/>
      <c r="G4" s="2"/>
      <c r="H4" s="2"/>
      <c r="I4" s="2"/>
    </row>
    <row r="5" spans="1:9" ht="15.75">
      <c r="A5" s="39">
        <v>1</v>
      </c>
      <c r="B5" s="39">
        <v>2</v>
      </c>
      <c r="C5" s="39">
        <v>3</v>
      </c>
      <c r="D5" s="39">
        <v>4</v>
      </c>
      <c r="E5" s="8"/>
      <c r="F5" s="2"/>
      <c r="G5" s="2"/>
      <c r="H5" s="2"/>
      <c r="I5" s="2"/>
    </row>
    <row r="6" spans="1:9" ht="15.75">
      <c r="A6" s="40" t="s">
        <v>19</v>
      </c>
      <c r="B6" s="41">
        <f t="shared" ref="B6" si="0">B7+B19+B17</f>
        <v>154395874</v>
      </c>
      <c r="C6" s="40" t="s">
        <v>73</v>
      </c>
      <c r="D6" s="42">
        <f>D7+D8+D18</f>
        <v>117766104</v>
      </c>
      <c r="E6" s="8"/>
      <c r="F6" s="2"/>
      <c r="G6" s="2"/>
      <c r="H6" s="2"/>
      <c r="I6" s="2"/>
    </row>
    <row r="7" spans="1:9" s="10" customFormat="1" ht="15.75">
      <c r="A7" s="19" t="s">
        <v>9</v>
      </c>
      <c r="B7" s="26">
        <f>SUM(B8:B16)</f>
        <v>154364617</v>
      </c>
      <c r="C7" s="19" t="s">
        <v>1</v>
      </c>
      <c r="D7" s="19"/>
      <c r="E7" s="45"/>
      <c r="F7" s="9"/>
      <c r="G7" s="9"/>
      <c r="H7" s="9"/>
      <c r="I7" s="9"/>
    </row>
    <row r="8" spans="1:9" ht="15.75">
      <c r="A8" s="49" t="s">
        <v>29</v>
      </c>
      <c r="B8" s="71"/>
      <c r="C8" s="19" t="s">
        <v>46</v>
      </c>
      <c r="D8" s="26">
        <f>SUM(D9:D17)</f>
        <v>100495104</v>
      </c>
      <c r="E8" s="8"/>
      <c r="F8" s="2"/>
      <c r="G8" s="2"/>
      <c r="H8" s="2"/>
      <c r="I8" s="2"/>
    </row>
    <row r="9" spans="1:9" ht="14.25">
      <c r="A9" s="51" t="s">
        <v>30</v>
      </c>
      <c r="B9" s="71">
        <v>88146014</v>
      </c>
      <c r="C9" s="49" t="s">
        <v>52</v>
      </c>
      <c r="D9" s="63">
        <f>10386000+26862000+16500+32718604</f>
        <v>69983104</v>
      </c>
      <c r="E9" s="8"/>
      <c r="F9" s="2"/>
      <c r="G9" s="2"/>
      <c r="H9" s="2"/>
      <c r="I9" s="2"/>
    </row>
    <row r="10" spans="1:9" ht="14.25">
      <c r="A10" s="51" t="s">
        <v>32</v>
      </c>
      <c r="B10" s="71"/>
      <c r="C10" s="49" t="s">
        <v>53</v>
      </c>
      <c r="D10" s="63"/>
      <c r="E10" s="8"/>
      <c r="F10" s="2"/>
      <c r="G10" s="2"/>
      <c r="H10" s="2"/>
      <c r="I10" s="2"/>
    </row>
    <row r="11" spans="1:9" ht="14.25">
      <c r="A11" s="51" t="s">
        <v>45</v>
      </c>
      <c r="B11" s="71">
        <v>18968603</v>
      </c>
      <c r="C11" s="49" t="s">
        <v>54</v>
      </c>
      <c r="D11" s="63">
        <v>3223200</v>
      </c>
      <c r="E11" s="8"/>
      <c r="F11" s="2"/>
      <c r="G11" s="2"/>
      <c r="H11" s="2"/>
      <c r="I11" s="2"/>
    </row>
    <row r="12" spans="1:9" ht="14.25">
      <c r="A12" s="51" t="s">
        <v>33</v>
      </c>
      <c r="B12" s="71">
        <v>40650000</v>
      </c>
      <c r="C12" s="49" t="s">
        <v>34</v>
      </c>
      <c r="D12" s="63">
        <v>12678000</v>
      </c>
      <c r="E12" s="8"/>
      <c r="F12" s="2"/>
      <c r="G12" s="2"/>
      <c r="H12" s="2"/>
      <c r="I12" s="2"/>
    </row>
    <row r="13" spans="1:9" ht="14.25">
      <c r="A13" s="51" t="s">
        <v>31</v>
      </c>
      <c r="B13" s="71">
        <v>4400000</v>
      </c>
      <c r="C13" s="49" t="s">
        <v>35</v>
      </c>
      <c r="D13" s="63">
        <v>774000</v>
      </c>
      <c r="E13" s="8"/>
      <c r="F13" s="2"/>
      <c r="G13" s="2"/>
      <c r="H13" s="2"/>
      <c r="I13" s="2"/>
    </row>
    <row r="14" spans="1:9" ht="14.25">
      <c r="A14" s="51" t="s">
        <v>36</v>
      </c>
      <c r="B14" s="71">
        <v>2200000</v>
      </c>
      <c r="C14" s="49" t="s">
        <v>37</v>
      </c>
      <c r="D14" s="63">
        <f>868000+12268800+234000</f>
        <v>13370800</v>
      </c>
      <c r="E14" s="8"/>
      <c r="F14" s="2"/>
      <c r="G14" s="2"/>
      <c r="H14" s="2"/>
      <c r="I14" s="2"/>
    </row>
    <row r="15" spans="1:9" ht="14.25">
      <c r="A15" s="51" t="s">
        <v>58</v>
      </c>
      <c r="B15" s="71"/>
      <c r="C15" s="49" t="s">
        <v>57</v>
      </c>
      <c r="D15" s="63"/>
      <c r="E15" s="8"/>
      <c r="F15" s="2"/>
      <c r="G15" s="2"/>
      <c r="H15" s="2"/>
      <c r="I15" s="2"/>
    </row>
    <row r="16" spans="1:9" ht="14.25">
      <c r="A16" s="51" t="s">
        <v>79</v>
      </c>
      <c r="B16" s="71"/>
      <c r="C16" s="49" t="s">
        <v>80</v>
      </c>
      <c r="D16" s="63"/>
      <c r="E16" s="8"/>
      <c r="F16" s="2"/>
      <c r="G16" s="2"/>
      <c r="H16" s="2"/>
      <c r="I16" s="2"/>
    </row>
    <row r="17" spans="1:9" s="10" customFormat="1" ht="15.75">
      <c r="A17" s="19" t="s">
        <v>40</v>
      </c>
      <c r="B17" s="26">
        <f t="shared" ref="B17" si="1">SUM(B18:B18)</f>
        <v>0</v>
      </c>
      <c r="C17" s="49" t="s">
        <v>0</v>
      </c>
      <c r="D17" s="63">
        <v>466000</v>
      </c>
      <c r="E17" s="45"/>
      <c r="F17" s="9"/>
      <c r="G17" s="9"/>
      <c r="H17" s="9"/>
    </row>
    <row r="18" spans="1:9" ht="15.75">
      <c r="A18" s="17" t="s">
        <v>20</v>
      </c>
      <c r="B18" s="17"/>
      <c r="C18" s="19" t="s">
        <v>72</v>
      </c>
      <c r="D18" s="26">
        <f>SUM(D19:D23)</f>
        <v>17271000</v>
      </c>
      <c r="E18" s="8"/>
      <c r="F18" s="2"/>
      <c r="G18" s="2"/>
      <c r="H18" s="2"/>
      <c r="I18" s="2"/>
    </row>
    <row r="19" spans="1:9" s="10" customFormat="1" ht="15.75">
      <c r="A19" s="19" t="s">
        <v>41</v>
      </c>
      <c r="B19" s="61">
        <f>'SCIC-Nam 2015'!I19</f>
        <v>31257</v>
      </c>
      <c r="C19" s="17" t="s">
        <v>26</v>
      </c>
      <c r="D19" s="71"/>
      <c r="E19" s="45"/>
      <c r="F19" s="9"/>
      <c r="G19" s="9"/>
      <c r="H19" s="9"/>
      <c r="I19" s="9"/>
    </row>
    <row r="20" spans="1:9" ht="14.25">
      <c r="A20" s="43"/>
      <c r="B20" s="43"/>
      <c r="C20" s="17" t="s">
        <v>38</v>
      </c>
      <c r="D20" s="71">
        <v>6809000</v>
      </c>
      <c r="E20" s="8"/>
      <c r="F20" s="2"/>
      <c r="G20" s="2"/>
      <c r="H20" s="2"/>
      <c r="I20" s="2"/>
    </row>
    <row r="21" spans="1:9" s="10" customFormat="1" ht="14.25">
      <c r="A21" s="29"/>
      <c r="B21" s="29"/>
      <c r="C21" s="17" t="s">
        <v>39</v>
      </c>
      <c r="D21" s="71"/>
      <c r="E21" s="45"/>
      <c r="F21" s="9"/>
      <c r="G21" s="9"/>
      <c r="H21" s="9"/>
      <c r="I21" s="9"/>
    </row>
    <row r="22" spans="1:9" s="10" customFormat="1" ht="14.25">
      <c r="A22" s="29"/>
      <c r="B22" s="29"/>
      <c r="C22" s="17" t="s">
        <v>14</v>
      </c>
      <c r="D22" s="71">
        <v>22000</v>
      </c>
      <c r="E22" s="45"/>
      <c r="F22" s="9"/>
      <c r="G22" s="9"/>
      <c r="H22" s="9"/>
      <c r="I22" s="9"/>
    </row>
    <row r="23" spans="1:9" ht="14.25">
      <c r="A23" s="44"/>
      <c r="B23" s="44"/>
      <c r="C23" s="30" t="s">
        <v>0</v>
      </c>
      <c r="D23" s="71">
        <v>10440000</v>
      </c>
      <c r="E23" s="8"/>
      <c r="F23" s="2"/>
      <c r="G23" s="2"/>
      <c r="H23" s="2"/>
      <c r="I23" s="2"/>
    </row>
    <row r="24" spans="1:9" s="6" customFormat="1" ht="17.25">
      <c r="A24" s="31" t="s">
        <v>69</v>
      </c>
      <c r="B24" s="153">
        <f>B6-D6</f>
        <v>36629770</v>
      </c>
      <c r="C24" s="153"/>
      <c r="D24" s="153"/>
      <c r="E24" s="21"/>
      <c r="F24" s="5"/>
      <c r="G24" s="5"/>
      <c r="H24" s="5"/>
      <c r="I24" s="5"/>
    </row>
    <row r="25" spans="1:9" ht="15.75">
      <c r="A25" s="4"/>
      <c r="B25" s="4"/>
    </row>
    <row r="26" spans="1:9" ht="15.75">
      <c r="A26" s="4"/>
      <c r="B26" s="4"/>
    </row>
    <row r="27" spans="1:9" s="13" customFormat="1">
      <c r="A27" s="3"/>
      <c r="B27" s="3"/>
      <c r="C27" s="3"/>
      <c r="D27" s="3"/>
      <c r="E27" s="46"/>
      <c r="F27" s="3"/>
      <c r="G27" s="3"/>
      <c r="H27" s="3"/>
      <c r="I27" s="3"/>
    </row>
    <row r="28" spans="1:9" s="13" customFormat="1">
      <c r="A28" s="3"/>
      <c r="B28" s="3"/>
      <c r="C28" s="3"/>
      <c r="D28" s="3"/>
      <c r="E28" s="46"/>
      <c r="F28" s="3"/>
      <c r="G28" s="3"/>
      <c r="H28" s="3"/>
      <c r="I28" s="3"/>
    </row>
    <row r="29" spans="1:9" s="13" customFormat="1">
      <c r="A29" s="3"/>
      <c r="B29" s="3"/>
      <c r="C29" s="3"/>
      <c r="D29" s="3"/>
      <c r="E29" s="46"/>
      <c r="F29" s="3"/>
      <c r="G29" s="3"/>
      <c r="H29" s="3"/>
      <c r="I29" s="3"/>
    </row>
    <row r="30" spans="1:9" s="13" customFormat="1">
      <c r="A30" s="3"/>
      <c r="B30" s="3"/>
      <c r="C30" s="3"/>
      <c r="D30" s="3"/>
      <c r="E30" s="46"/>
      <c r="F30" s="3"/>
      <c r="G30" s="3"/>
      <c r="H30" s="3"/>
      <c r="I30" s="3"/>
    </row>
    <row r="31" spans="1:9" s="13" customFormat="1">
      <c r="A31" s="3"/>
      <c r="B31" s="3"/>
      <c r="C31" s="3"/>
      <c r="D31" s="3"/>
      <c r="E31" s="46"/>
      <c r="F31" s="3"/>
      <c r="G31" s="3"/>
      <c r="H31" s="3"/>
      <c r="I31" s="3"/>
    </row>
    <row r="32" spans="1:9" s="13" customFormat="1">
      <c r="A32" s="3"/>
      <c r="B32" s="3"/>
      <c r="C32" s="3"/>
      <c r="D32" s="3"/>
      <c r="E32" s="46"/>
      <c r="F32" s="3"/>
      <c r="G32" s="3"/>
      <c r="H32" s="3"/>
      <c r="I32" s="3"/>
    </row>
    <row r="33" spans="1:9" s="13" customFormat="1">
      <c r="A33" s="3"/>
      <c r="B33" s="3"/>
      <c r="C33" s="3"/>
      <c r="D33" s="3"/>
      <c r="E33" s="46"/>
      <c r="F33" s="3"/>
      <c r="G33" s="3"/>
      <c r="H33" s="3"/>
      <c r="I33" s="3"/>
    </row>
    <row r="34" spans="1:9" s="13" customFormat="1">
      <c r="A34" s="3"/>
      <c r="B34" s="3"/>
      <c r="C34" s="3"/>
      <c r="D34" s="3"/>
      <c r="E34" s="46"/>
      <c r="F34" s="3"/>
      <c r="G34" s="3"/>
      <c r="H34" s="3"/>
      <c r="I34" s="3"/>
    </row>
    <row r="35" spans="1:9" s="13" customFormat="1">
      <c r="A35" s="3"/>
      <c r="B35" s="3"/>
      <c r="C35" s="3"/>
      <c r="D35" s="3"/>
      <c r="E35" s="46"/>
      <c r="F35" s="3"/>
      <c r="G35" s="3"/>
      <c r="H35" s="3"/>
      <c r="I35" s="3"/>
    </row>
    <row r="36" spans="1:9" s="13" customFormat="1">
      <c r="A36" s="3"/>
      <c r="B36" s="3"/>
      <c r="C36" s="3"/>
      <c r="D36" s="3"/>
      <c r="E36" s="46"/>
      <c r="F36" s="3"/>
      <c r="G36" s="3"/>
      <c r="H36" s="3"/>
      <c r="I36" s="3"/>
    </row>
    <row r="37" spans="1:9" s="13" customFormat="1">
      <c r="A37" s="3"/>
      <c r="B37" s="3"/>
      <c r="C37" s="3"/>
      <c r="D37" s="3"/>
      <c r="E37" s="46"/>
      <c r="F37" s="3"/>
      <c r="G37" s="3"/>
      <c r="H37" s="3"/>
      <c r="I37" s="3"/>
    </row>
    <row r="38" spans="1:9" s="13" customFormat="1">
      <c r="A38" s="3"/>
      <c r="B38" s="3"/>
      <c r="C38" s="3"/>
      <c r="D38" s="3"/>
      <c r="E38" s="46"/>
      <c r="F38" s="3"/>
      <c r="G38" s="3"/>
      <c r="H38" s="3"/>
      <c r="I38" s="3"/>
    </row>
    <row r="39" spans="1:9" s="13" customFormat="1">
      <c r="A39" s="3"/>
      <c r="B39" s="3"/>
      <c r="C39" s="3"/>
      <c r="D39" s="3"/>
      <c r="E39" s="46"/>
      <c r="F39" s="3"/>
      <c r="G39" s="3"/>
      <c r="H39" s="3"/>
      <c r="I39" s="3"/>
    </row>
    <row r="40" spans="1:9" s="13" customFormat="1">
      <c r="A40" s="3"/>
      <c r="B40" s="3"/>
      <c r="C40" s="3"/>
      <c r="D40" s="3"/>
      <c r="E40" s="46"/>
      <c r="F40" s="3"/>
      <c r="G40" s="3"/>
      <c r="H40" s="3"/>
      <c r="I40" s="3"/>
    </row>
    <row r="41" spans="1:9" s="13" customFormat="1">
      <c r="A41" s="3"/>
      <c r="B41" s="3"/>
      <c r="C41" s="3"/>
      <c r="D41" s="3"/>
      <c r="E41" s="46"/>
      <c r="F41" s="3"/>
      <c r="G41" s="3"/>
      <c r="H41" s="3"/>
      <c r="I41" s="3"/>
    </row>
    <row r="42" spans="1:9" s="13" customFormat="1">
      <c r="A42" s="3"/>
      <c r="B42" s="3"/>
      <c r="C42" s="3"/>
      <c r="D42" s="3"/>
      <c r="E42" s="46"/>
      <c r="F42" s="3"/>
      <c r="G42" s="3"/>
      <c r="H42" s="3"/>
      <c r="I42" s="3"/>
    </row>
    <row r="43" spans="1:9" s="13" customFormat="1">
      <c r="A43" s="3"/>
      <c r="B43" s="3"/>
      <c r="C43" s="3"/>
      <c r="D43" s="3"/>
      <c r="E43" s="46"/>
      <c r="F43" s="3"/>
      <c r="G43" s="3"/>
      <c r="H43" s="3"/>
      <c r="I43" s="3"/>
    </row>
    <row r="44" spans="1:9" s="13" customFormat="1">
      <c r="A44" s="3"/>
      <c r="B44" s="3"/>
      <c r="C44" s="3"/>
      <c r="D44" s="3"/>
      <c r="E44" s="46"/>
      <c r="F44" s="3"/>
      <c r="G44" s="3"/>
      <c r="H44" s="3"/>
      <c r="I44" s="3"/>
    </row>
    <row r="45" spans="1:9" s="13" customFormat="1">
      <c r="A45" s="3"/>
      <c r="B45" s="3"/>
      <c r="C45" s="3"/>
      <c r="D45" s="3"/>
      <c r="E45" s="46"/>
      <c r="F45" s="3"/>
      <c r="G45" s="3"/>
      <c r="H45" s="3"/>
      <c r="I45" s="3"/>
    </row>
    <row r="46" spans="1:9" s="13" customFormat="1">
      <c r="A46" s="3"/>
      <c r="B46" s="3"/>
      <c r="C46" s="3"/>
      <c r="D46" s="3"/>
      <c r="E46" s="46"/>
      <c r="F46" s="3"/>
      <c r="G46" s="3"/>
      <c r="H46" s="3"/>
      <c r="I46" s="3"/>
    </row>
    <row r="47" spans="1:9" s="13" customFormat="1">
      <c r="A47" s="3"/>
      <c r="B47" s="3"/>
      <c r="C47" s="3"/>
      <c r="D47" s="3"/>
      <c r="E47" s="46"/>
      <c r="F47" s="3"/>
      <c r="G47" s="3"/>
      <c r="H47" s="3"/>
      <c r="I47" s="3"/>
    </row>
    <row r="48" spans="1:9" s="13" customFormat="1">
      <c r="A48" s="3"/>
      <c r="B48" s="3"/>
      <c r="C48" s="3"/>
      <c r="D48" s="3"/>
      <c r="E48" s="46"/>
      <c r="F48" s="3"/>
      <c r="G48" s="3"/>
      <c r="H48" s="3"/>
      <c r="I48" s="3"/>
    </row>
    <row r="49" spans="1:9" s="13" customFormat="1">
      <c r="A49" s="3"/>
      <c r="B49" s="3"/>
      <c r="C49" s="3"/>
      <c r="D49" s="3"/>
      <c r="E49" s="46"/>
      <c r="F49" s="3"/>
      <c r="G49" s="3"/>
      <c r="H49" s="3"/>
      <c r="I49" s="3"/>
    </row>
    <row r="50" spans="1:9" s="13" customFormat="1">
      <c r="A50" s="3"/>
      <c r="B50" s="3"/>
      <c r="C50" s="3"/>
      <c r="D50" s="3"/>
      <c r="E50" s="46"/>
      <c r="F50" s="3"/>
      <c r="G50" s="3"/>
      <c r="H50" s="3"/>
      <c r="I50" s="3"/>
    </row>
    <row r="51" spans="1:9" s="13" customFormat="1">
      <c r="A51" s="3"/>
      <c r="B51" s="3"/>
      <c r="C51" s="3"/>
      <c r="D51" s="3"/>
      <c r="E51" s="46"/>
      <c r="F51" s="3"/>
      <c r="G51" s="3"/>
      <c r="H51" s="3"/>
      <c r="I51" s="3"/>
    </row>
    <row r="52" spans="1:9" s="13" customFormat="1">
      <c r="A52" s="3"/>
      <c r="B52" s="3"/>
      <c r="C52" s="3"/>
      <c r="D52" s="3"/>
      <c r="E52" s="46"/>
      <c r="F52" s="3"/>
      <c r="G52" s="3"/>
      <c r="H52" s="3"/>
      <c r="I52" s="3"/>
    </row>
    <row r="53" spans="1:9" s="13" customFormat="1">
      <c r="A53" s="3"/>
      <c r="B53" s="3"/>
      <c r="C53" s="3"/>
      <c r="D53" s="3"/>
      <c r="E53" s="46"/>
      <c r="F53" s="3"/>
      <c r="G53" s="3"/>
      <c r="H53" s="3"/>
      <c r="I53" s="3"/>
    </row>
    <row r="54" spans="1:9" s="13" customFormat="1">
      <c r="A54" s="3"/>
      <c r="B54" s="3"/>
      <c r="C54" s="3"/>
      <c r="D54" s="3"/>
      <c r="E54" s="46"/>
      <c r="F54" s="3"/>
      <c r="G54" s="3"/>
      <c r="H54" s="3"/>
      <c r="I54" s="3"/>
    </row>
    <row r="55" spans="1:9" s="13" customFormat="1">
      <c r="A55" s="3"/>
      <c r="B55" s="3"/>
      <c r="C55" s="3"/>
      <c r="D55" s="3"/>
      <c r="E55" s="46"/>
      <c r="F55" s="3"/>
      <c r="G55" s="3"/>
      <c r="H55" s="3"/>
      <c r="I55" s="3"/>
    </row>
    <row r="56" spans="1:9" s="13" customFormat="1">
      <c r="A56" s="3"/>
      <c r="B56" s="3"/>
      <c r="C56" s="3"/>
      <c r="D56" s="3"/>
      <c r="E56" s="46"/>
      <c r="F56" s="3"/>
      <c r="G56" s="3"/>
      <c r="H56" s="3"/>
      <c r="I56" s="3"/>
    </row>
    <row r="57" spans="1:9" s="13" customFormat="1">
      <c r="A57" s="3"/>
      <c r="B57" s="3"/>
      <c r="C57" s="3"/>
      <c r="D57" s="3"/>
      <c r="E57" s="46"/>
      <c r="F57" s="3"/>
      <c r="G57" s="3"/>
      <c r="H57" s="3"/>
      <c r="I57" s="3"/>
    </row>
    <row r="58" spans="1:9" s="13" customFormat="1">
      <c r="A58" s="3"/>
      <c r="B58" s="3"/>
      <c r="C58" s="3"/>
      <c r="D58" s="3"/>
      <c r="E58" s="46"/>
      <c r="F58" s="3"/>
      <c r="G58" s="3"/>
      <c r="H58" s="3"/>
      <c r="I58" s="3"/>
    </row>
    <row r="59" spans="1:9" s="13" customFormat="1">
      <c r="A59" s="3"/>
      <c r="B59" s="3"/>
      <c r="C59" s="3"/>
      <c r="D59" s="3"/>
      <c r="E59" s="46"/>
      <c r="F59" s="3"/>
      <c r="G59" s="3"/>
      <c r="H59" s="3"/>
      <c r="I59" s="3"/>
    </row>
    <row r="60" spans="1:9" s="13" customFormat="1">
      <c r="A60" s="3"/>
      <c r="B60" s="3"/>
      <c r="C60" s="3"/>
      <c r="D60" s="3"/>
      <c r="E60" s="46"/>
      <c r="F60" s="3"/>
      <c r="G60" s="3"/>
      <c r="H60" s="3"/>
      <c r="I60" s="3"/>
    </row>
    <row r="61" spans="1:9" s="13" customFormat="1">
      <c r="A61" s="3"/>
      <c r="B61" s="3"/>
      <c r="C61" s="3"/>
      <c r="D61" s="3"/>
      <c r="E61" s="46"/>
      <c r="F61" s="3"/>
      <c r="G61" s="3"/>
      <c r="H61" s="3"/>
      <c r="I61" s="3"/>
    </row>
    <row r="62" spans="1:9" s="13" customFormat="1">
      <c r="A62" s="3"/>
      <c r="B62" s="3"/>
      <c r="C62" s="3"/>
      <c r="D62" s="3"/>
      <c r="E62" s="46"/>
      <c r="F62" s="3"/>
      <c r="G62" s="3"/>
      <c r="H62" s="3"/>
      <c r="I62" s="3"/>
    </row>
    <row r="63" spans="1:9" s="13" customFormat="1">
      <c r="A63" s="3"/>
      <c r="B63" s="3"/>
      <c r="C63" s="3"/>
      <c r="D63" s="3"/>
      <c r="E63" s="46"/>
      <c r="F63" s="3"/>
      <c r="G63" s="3"/>
      <c r="H63" s="3"/>
      <c r="I63" s="3"/>
    </row>
    <row r="64" spans="1:9" s="13" customFormat="1">
      <c r="A64" s="3"/>
      <c r="B64" s="3"/>
      <c r="C64" s="3"/>
      <c r="D64" s="3"/>
      <c r="E64" s="46"/>
      <c r="F64" s="3"/>
      <c r="G64" s="3"/>
      <c r="H64" s="3"/>
      <c r="I64" s="3"/>
    </row>
    <row r="65" spans="1:9" s="13" customFormat="1">
      <c r="A65" s="3"/>
      <c r="B65" s="3"/>
      <c r="C65" s="3"/>
      <c r="D65" s="3"/>
      <c r="E65" s="46"/>
      <c r="F65" s="3"/>
      <c r="G65" s="3"/>
      <c r="H65" s="3"/>
      <c r="I65" s="3"/>
    </row>
    <row r="66" spans="1:9" s="13" customFormat="1">
      <c r="A66" s="3"/>
      <c r="B66" s="3"/>
      <c r="C66" s="3"/>
      <c r="D66" s="3"/>
      <c r="E66" s="46"/>
      <c r="F66" s="3"/>
      <c r="G66" s="3"/>
      <c r="H66" s="3"/>
      <c r="I66" s="3"/>
    </row>
    <row r="67" spans="1:9" s="13" customFormat="1">
      <c r="A67" s="3"/>
      <c r="B67" s="3"/>
      <c r="C67" s="3"/>
      <c r="D67" s="3"/>
      <c r="E67" s="46"/>
      <c r="F67" s="3"/>
      <c r="G67" s="3"/>
      <c r="H67" s="3"/>
      <c r="I67" s="3"/>
    </row>
    <row r="68" spans="1:9" s="13" customFormat="1">
      <c r="A68" s="3"/>
      <c r="B68" s="3"/>
      <c r="C68" s="3"/>
      <c r="D68" s="3"/>
      <c r="E68" s="46"/>
      <c r="F68" s="3"/>
      <c r="G68" s="3"/>
      <c r="H68" s="3"/>
      <c r="I68" s="3"/>
    </row>
    <row r="69" spans="1:9" s="13" customFormat="1">
      <c r="A69" s="3"/>
      <c r="B69" s="3"/>
      <c r="C69" s="3"/>
      <c r="D69" s="3"/>
      <c r="E69" s="46"/>
      <c r="F69" s="3"/>
      <c r="G69" s="3"/>
      <c r="H69" s="3"/>
      <c r="I69" s="3"/>
    </row>
    <row r="70" spans="1:9" s="13" customFormat="1">
      <c r="A70" s="3"/>
      <c r="B70" s="3"/>
      <c r="C70" s="3"/>
      <c r="D70" s="3"/>
      <c r="E70" s="46"/>
      <c r="F70" s="3"/>
      <c r="G70" s="3"/>
      <c r="H70" s="3"/>
      <c r="I70" s="3"/>
    </row>
    <row r="71" spans="1:9" s="13" customFormat="1">
      <c r="A71" s="3"/>
      <c r="B71" s="3"/>
      <c r="C71" s="3"/>
      <c r="D71" s="3"/>
      <c r="E71" s="46"/>
      <c r="F71" s="3"/>
      <c r="G71" s="3"/>
      <c r="H71" s="3"/>
      <c r="I71" s="3"/>
    </row>
    <row r="72" spans="1:9" s="13" customFormat="1">
      <c r="A72" s="3"/>
      <c r="B72" s="3"/>
      <c r="C72" s="3"/>
      <c r="D72" s="3"/>
      <c r="E72" s="46"/>
      <c r="F72" s="3"/>
      <c r="G72" s="3"/>
      <c r="H72" s="3"/>
      <c r="I72" s="3"/>
    </row>
    <row r="73" spans="1:9" s="13" customFormat="1">
      <c r="A73" s="3"/>
      <c r="B73" s="3"/>
      <c r="C73" s="3"/>
      <c r="D73" s="3"/>
      <c r="E73" s="46"/>
      <c r="F73" s="3"/>
      <c r="G73" s="3"/>
      <c r="H73" s="3"/>
      <c r="I73" s="3"/>
    </row>
    <row r="74" spans="1:9" s="13" customFormat="1">
      <c r="A74" s="3"/>
      <c r="B74" s="3"/>
      <c r="C74" s="3"/>
      <c r="D74" s="3"/>
      <c r="E74" s="46"/>
      <c r="F74" s="3"/>
      <c r="G74" s="3"/>
      <c r="H74" s="3"/>
      <c r="I74" s="3"/>
    </row>
    <row r="75" spans="1:9" s="13" customFormat="1">
      <c r="A75" s="3"/>
      <c r="B75" s="3"/>
      <c r="C75" s="3"/>
      <c r="D75" s="3"/>
      <c r="E75" s="46"/>
      <c r="F75" s="3"/>
      <c r="G75" s="3"/>
      <c r="H75" s="3"/>
      <c r="I75" s="3"/>
    </row>
    <row r="76" spans="1:9" s="13" customFormat="1">
      <c r="A76" s="3"/>
      <c r="B76" s="3"/>
      <c r="C76" s="3"/>
      <c r="D76" s="3"/>
      <c r="E76" s="46"/>
      <c r="F76" s="3"/>
      <c r="G76" s="3"/>
      <c r="H76" s="3"/>
      <c r="I76" s="3"/>
    </row>
    <row r="77" spans="1:9" s="13" customFormat="1">
      <c r="A77" s="3"/>
      <c r="B77" s="3"/>
      <c r="C77" s="3"/>
      <c r="D77" s="3"/>
      <c r="E77" s="46"/>
      <c r="F77" s="3"/>
      <c r="G77" s="3"/>
      <c r="H77" s="3"/>
      <c r="I77" s="3"/>
    </row>
    <row r="78" spans="1:9" s="13" customFormat="1">
      <c r="A78" s="3"/>
      <c r="B78" s="3"/>
      <c r="C78" s="3"/>
      <c r="D78" s="3"/>
      <c r="E78" s="46"/>
      <c r="F78" s="3"/>
      <c r="G78" s="3"/>
      <c r="H78" s="3"/>
      <c r="I78" s="3"/>
    </row>
    <row r="79" spans="1:9" s="13" customFormat="1">
      <c r="A79" s="3"/>
      <c r="B79" s="3"/>
      <c r="C79" s="3"/>
      <c r="D79" s="3"/>
      <c r="E79" s="46"/>
      <c r="F79" s="3"/>
      <c r="G79" s="3"/>
      <c r="H79" s="3"/>
      <c r="I79" s="3"/>
    </row>
    <row r="80" spans="1:9" s="13" customFormat="1">
      <c r="A80" s="3"/>
      <c r="B80" s="3"/>
      <c r="C80" s="3"/>
      <c r="D80" s="3"/>
      <c r="E80" s="46"/>
      <c r="F80" s="3"/>
      <c r="G80" s="3"/>
      <c r="H80" s="3"/>
      <c r="I80" s="3"/>
    </row>
    <row r="81" spans="1:9" s="13" customFormat="1">
      <c r="A81" s="3"/>
      <c r="B81" s="3"/>
      <c r="C81" s="3"/>
      <c r="D81" s="3"/>
      <c r="E81" s="46"/>
      <c r="F81" s="3"/>
      <c r="G81" s="3"/>
      <c r="H81" s="3"/>
      <c r="I81" s="3"/>
    </row>
    <row r="82" spans="1:9" s="13" customFormat="1">
      <c r="A82" s="3"/>
      <c r="B82" s="3"/>
      <c r="C82" s="3"/>
      <c r="D82" s="3"/>
      <c r="E82" s="46"/>
      <c r="F82" s="3"/>
      <c r="G82" s="3"/>
      <c r="H82" s="3"/>
      <c r="I82" s="3"/>
    </row>
    <row r="83" spans="1:9" s="13" customFormat="1">
      <c r="A83" s="3"/>
      <c r="B83" s="3"/>
      <c r="C83" s="3"/>
      <c r="D83" s="3"/>
      <c r="E83" s="46"/>
      <c r="F83" s="3"/>
      <c r="G83" s="3"/>
      <c r="H83" s="3"/>
      <c r="I83" s="3"/>
    </row>
    <row r="84" spans="1:9" s="13" customFormat="1">
      <c r="A84" s="3"/>
      <c r="B84" s="3"/>
      <c r="C84" s="3"/>
      <c r="D84" s="3"/>
      <c r="E84" s="46"/>
      <c r="F84" s="3"/>
      <c r="G84" s="3"/>
      <c r="H84" s="3"/>
      <c r="I84" s="3"/>
    </row>
    <row r="85" spans="1:9" s="13" customFormat="1">
      <c r="A85" s="3"/>
      <c r="B85" s="3"/>
      <c r="C85" s="3"/>
      <c r="D85" s="3"/>
      <c r="E85" s="46"/>
      <c r="F85" s="3"/>
      <c r="G85" s="3"/>
      <c r="H85" s="3"/>
      <c r="I85" s="3"/>
    </row>
    <row r="86" spans="1:9" s="13" customFormat="1">
      <c r="A86" s="3"/>
      <c r="B86" s="3"/>
      <c r="C86" s="3"/>
      <c r="D86" s="3"/>
      <c r="E86" s="46"/>
      <c r="F86" s="3"/>
      <c r="G86" s="3"/>
      <c r="H86" s="3"/>
      <c r="I86" s="3"/>
    </row>
    <row r="87" spans="1:9" s="13" customFormat="1">
      <c r="A87" s="3"/>
      <c r="B87" s="3"/>
      <c r="C87" s="3"/>
      <c r="D87" s="3"/>
      <c r="E87" s="46"/>
      <c r="F87" s="3"/>
      <c r="G87" s="3"/>
      <c r="H87" s="3"/>
      <c r="I87" s="3"/>
    </row>
    <row r="88" spans="1:9" s="13" customFormat="1">
      <c r="A88" s="3"/>
      <c r="B88" s="3"/>
      <c r="C88" s="3"/>
      <c r="D88" s="3"/>
      <c r="E88" s="46"/>
      <c r="F88" s="3"/>
      <c r="G88" s="3"/>
      <c r="H88" s="3"/>
      <c r="I88" s="3"/>
    </row>
    <row r="89" spans="1:9" s="13" customFormat="1">
      <c r="A89" s="3"/>
      <c r="B89" s="3"/>
      <c r="C89" s="3"/>
      <c r="D89" s="3"/>
      <c r="E89" s="46"/>
      <c r="F89" s="3"/>
      <c r="G89" s="3"/>
      <c r="H89" s="3"/>
      <c r="I89" s="3"/>
    </row>
    <row r="90" spans="1:9" s="13" customFormat="1">
      <c r="A90" s="3"/>
      <c r="B90" s="3"/>
      <c r="C90" s="3"/>
      <c r="D90" s="3"/>
      <c r="E90" s="46"/>
      <c r="F90" s="3"/>
      <c r="G90" s="3"/>
      <c r="H90" s="3"/>
      <c r="I90" s="3"/>
    </row>
    <row r="91" spans="1:9" s="13" customFormat="1">
      <c r="A91" s="3"/>
      <c r="B91" s="3"/>
      <c r="C91" s="3"/>
      <c r="D91" s="3"/>
      <c r="E91" s="46"/>
      <c r="F91" s="3"/>
      <c r="G91" s="3"/>
      <c r="H91" s="3"/>
      <c r="I91" s="3"/>
    </row>
    <row r="92" spans="1:9" s="13" customFormat="1">
      <c r="A92" s="3"/>
      <c r="B92" s="3"/>
      <c r="C92" s="3"/>
      <c r="D92" s="3"/>
      <c r="E92" s="46"/>
      <c r="F92" s="3"/>
      <c r="G92" s="3"/>
      <c r="H92" s="3"/>
      <c r="I92" s="3"/>
    </row>
    <row r="93" spans="1:9" s="13" customFormat="1">
      <c r="A93" s="3"/>
      <c r="B93" s="3"/>
      <c r="C93" s="3"/>
      <c r="D93" s="3"/>
      <c r="E93" s="46"/>
      <c r="F93" s="3"/>
      <c r="G93" s="3"/>
      <c r="H93" s="3"/>
      <c r="I93" s="3"/>
    </row>
    <row r="94" spans="1:9" s="13" customFormat="1">
      <c r="A94" s="3"/>
      <c r="B94" s="3"/>
      <c r="C94" s="3"/>
      <c r="D94" s="3"/>
      <c r="E94" s="46"/>
      <c r="F94" s="3"/>
      <c r="G94" s="3"/>
      <c r="H94" s="3"/>
      <c r="I94" s="3"/>
    </row>
    <row r="95" spans="1:9" s="13" customFormat="1">
      <c r="A95" s="3"/>
      <c r="B95" s="3"/>
      <c r="C95" s="3"/>
      <c r="D95" s="3"/>
      <c r="E95" s="46"/>
      <c r="F95" s="3"/>
      <c r="G95" s="3"/>
      <c r="H95" s="3"/>
      <c r="I95" s="3"/>
    </row>
    <row r="96" spans="1:9" s="13" customFormat="1">
      <c r="A96" s="3"/>
      <c r="B96" s="3"/>
      <c r="C96" s="3"/>
      <c r="D96" s="3"/>
      <c r="E96" s="46"/>
      <c r="F96" s="3"/>
      <c r="G96" s="3"/>
      <c r="H96" s="3"/>
      <c r="I96" s="3"/>
    </row>
    <row r="97" spans="1:9" s="13" customFormat="1">
      <c r="A97" s="3"/>
      <c r="B97" s="3"/>
      <c r="C97" s="3"/>
      <c r="D97" s="3"/>
      <c r="E97" s="46"/>
      <c r="F97" s="3"/>
      <c r="G97" s="3"/>
      <c r="H97" s="3"/>
      <c r="I97" s="3"/>
    </row>
    <row r="98" spans="1:9" s="13" customFormat="1">
      <c r="A98" s="3"/>
      <c r="B98" s="3"/>
      <c r="C98" s="3"/>
      <c r="D98" s="3"/>
      <c r="E98" s="46"/>
      <c r="F98" s="3"/>
      <c r="G98" s="3"/>
      <c r="H98" s="3"/>
      <c r="I98" s="3"/>
    </row>
    <row r="99" spans="1:9" s="13" customFormat="1">
      <c r="A99" s="3"/>
      <c r="B99" s="3"/>
      <c r="C99" s="3"/>
      <c r="D99" s="3"/>
      <c r="E99" s="46"/>
      <c r="F99" s="3"/>
      <c r="G99" s="3"/>
      <c r="H99" s="3"/>
      <c r="I99" s="3"/>
    </row>
    <row r="100" spans="1:9" s="13" customFormat="1">
      <c r="A100" s="3"/>
      <c r="B100" s="3"/>
      <c r="C100" s="3"/>
      <c r="D100" s="3"/>
      <c r="E100" s="46"/>
      <c r="F100" s="3"/>
      <c r="G100" s="3"/>
      <c r="H100" s="3"/>
      <c r="I100" s="3"/>
    </row>
    <row r="101" spans="1:9" s="13" customFormat="1">
      <c r="A101" s="3"/>
      <c r="B101" s="3"/>
      <c r="C101" s="3"/>
      <c r="D101" s="3"/>
      <c r="E101" s="46"/>
      <c r="F101" s="3"/>
      <c r="G101" s="3"/>
      <c r="H101" s="3"/>
      <c r="I101" s="3"/>
    </row>
    <row r="102" spans="1:9" s="13" customFormat="1">
      <c r="A102" s="3"/>
      <c r="B102" s="3"/>
      <c r="C102" s="3"/>
      <c r="D102" s="3"/>
      <c r="E102" s="46"/>
      <c r="F102" s="3"/>
      <c r="G102" s="3"/>
      <c r="H102" s="3"/>
      <c r="I102" s="3"/>
    </row>
    <row r="103" spans="1:9" s="13" customFormat="1">
      <c r="A103" s="3"/>
      <c r="B103" s="3"/>
      <c r="C103" s="3"/>
      <c r="D103" s="3"/>
      <c r="E103" s="46"/>
      <c r="F103" s="3"/>
      <c r="G103" s="3"/>
      <c r="H103" s="3"/>
      <c r="I103" s="3"/>
    </row>
    <row r="104" spans="1:9" s="13" customFormat="1">
      <c r="A104" s="3"/>
      <c r="B104" s="3"/>
      <c r="C104" s="3"/>
      <c r="D104" s="3"/>
      <c r="E104" s="46"/>
      <c r="F104" s="3"/>
      <c r="G104" s="3"/>
      <c r="H104" s="3"/>
      <c r="I104" s="3"/>
    </row>
    <row r="105" spans="1:9" s="13" customFormat="1">
      <c r="A105" s="3"/>
      <c r="B105" s="3"/>
      <c r="C105" s="3"/>
      <c r="D105" s="3"/>
      <c r="E105" s="46"/>
      <c r="F105" s="3"/>
      <c r="G105" s="3"/>
      <c r="H105" s="3"/>
      <c r="I105" s="3"/>
    </row>
    <row r="106" spans="1:9" s="13" customFormat="1">
      <c r="A106" s="3"/>
      <c r="B106" s="3"/>
      <c r="C106" s="3"/>
      <c r="D106" s="3"/>
      <c r="E106" s="46"/>
      <c r="F106" s="3"/>
      <c r="G106" s="3"/>
      <c r="H106" s="3"/>
      <c r="I106" s="3"/>
    </row>
    <row r="107" spans="1:9" s="13" customFormat="1">
      <c r="A107" s="3"/>
      <c r="B107" s="3"/>
      <c r="C107" s="3"/>
      <c r="D107" s="3"/>
      <c r="E107" s="46"/>
      <c r="F107" s="3"/>
      <c r="G107" s="3"/>
      <c r="H107" s="3"/>
      <c r="I107" s="3"/>
    </row>
    <row r="108" spans="1:9" s="13" customFormat="1">
      <c r="A108" s="3"/>
      <c r="B108" s="3"/>
      <c r="C108" s="3"/>
      <c r="D108" s="3"/>
      <c r="E108" s="46"/>
      <c r="F108" s="3"/>
      <c r="G108" s="3"/>
      <c r="H108" s="3"/>
      <c r="I108" s="3"/>
    </row>
    <row r="109" spans="1:9" s="13" customFormat="1">
      <c r="A109" s="3"/>
      <c r="B109" s="3"/>
      <c r="C109" s="3"/>
      <c r="D109" s="3"/>
      <c r="E109" s="46"/>
      <c r="F109" s="3"/>
      <c r="G109" s="3"/>
      <c r="H109" s="3"/>
      <c r="I109" s="3"/>
    </row>
    <row r="110" spans="1:9" s="13" customFormat="1">
      <c r="A110" s="3"/>
      <c r="B110" s="3"/>
      <c r="C110" s="3"/>
      <c r="D110" s="3"/>
      <c r="E110" s="46"/>
      <c r="F110" s="3"/>
      <c r="G110" s="3"/>
      <c r="H110" s="3"/>
      <c r="I110" s="3"/>
    </row>
    <row r="111" spans="1:9" s="13" customFormat="1">
      <c r="A111" s="3"/>
      <c r="B111" s="3"/>
      <c r="C111" s="3"/>
      <c r="D111" s="3"/>
      <c r="E111" s="46"/>
      <c r="F111" s="3"/>
      <c r="G111" s="3"/>
      <c r="H111" s="3"/>
      <c r="I111" s="3"/>
    </row>
    <row r="112" spans="1:9" s="13" customFormat="1">
      <c r="A112" s="3"/>
      <c r="B112" s="3"/>
      <c r="C112" s="3"/>
      <c r="D112" s="3"/>
      <c r="E112" s="46"/>
      <c r="F112" s="3"/>
      <c r="G112" s="3"/>
      <c r="H112" s="3"/>
      <c r="I112" s="3"/>
    </row>
    <row r="113" spans="1:9" s="13" customFormat="1">
      <c r="A113" s="3"/>
      <c r="B113" s="3"/>
      <c r="C113" s="3"/>
      <c r="D113" s="3"/>
      <c r="E113" s="46"/>
      <c r="F113" s="3"/>
      <c r="G113" s="3"/>
      <c r="H113" s="3"/>
      <c r="I113" s="3"/>
    </row>
    <row r="114" spans="1:9" s="13" customFormat="1">
      <c r="A114" s="3"/>
      <c r="B114" s="3"/>
      <c r="C114" s="3"/>
      <c r="D114" s="3"/>
      <c r="E114" s="46"/>
      <c r="F114" s="3"/>
      <c r="G114" s="3"/>
      <c r="H114" s="3"/>
      <c r="I114" s="3"/>
    </row>
    <row r="115" spans="1:9" s="13" customFormat="1">
      <c r="A115" s="3"/>
      <c r="B115" s="3"/>
      <c r="C115" s="3"/>
      <c r="D115" s="3"/>
      <c r="E115" s="46"/>
      <c r="F115" s="3"/>
      <c r="G115" s="3"/>
      <c r="H115" s="3"/>
      <c r="I115" s="3"/>
    </row>
    <row r="116" spans="1:9" s="13" customFormat="1">
      <c r="A116" s="3"/>
      <c r="B116" s="3"/>
      <c r="C116" s="3"/>
      <c r="D116" s="3"/>
      <c r="E116" s="46"/>
      <c r="F116" s="3"/>
      <c r="G116" s="3"/>
      <c r="H116" s="3"/>
      <c r="I116" s="3"/>
    </row>
    <row r="117" spans="1:9" s="13" customFormat="1">
      <c r="A117" s="3"/>
      <c r="B117" s="3"/>
      <c r="C117" s="3"/>
      <c r="D117" s="3"/>
      <c r="E117" s="46"/>
      <c r="F117" s="3"/>
      <c r="G117" s="3"/>
      <c r="H117" s="3"/>
      <c r="I117" s="3"/>
    </row>
    <row r="118" spans="1:9" s="13" customFormat="1">
      <c r="A118" s="3"/>
      <c r="B118" s="3"/>
      <c r="C118" s="3"/>
      <c r="D118" s="3"/>
      <c r="E118" s="46"/>
      <c r="F118" s="3"/>
      <c r="G118" s="3"/>
      <c r="H118" s="3"/>
      <c r="I118" s="3"/>
    </row>
    <row r="119" spans="1:9" s="13" customFormat="1">
      <c r="A119" s="3"/>
      <c r="B119" s="3"/>
      <c r="C119" s="3"/>
      <c r="D119" s="3"/>
      <c r="E119" s="46"/>
      <c r="F119" s="3"/>
      <c r="G119" s="3"/>
      <c r="H119" s="3"/>
      <c r="I119" s="3"/>
    </row>
    <row r="120" spans="1:9" s="13" customFormat="1">
      <c r="A120" s="3"/>
      <c r="B120" s="3"/>
      <c r="C120" s="3"/>
      <c r="D120" s="3"/>
      <c r="E120" s="46"/>
      <c r="F120" s="3"/>
      <c r="G120" s="3"/>
      <c r="H120" s="3"/>
      <c r="I120" s="3"/>
    </row>
  </sheetData>
  <mergeCells count="2">
    <mergeCell ref="A2:D2"/>
    <mergeCell ref="B24:D24"/>
  </mergeCells>
  <pageMargins left="0.87" right="0.14000000000000001" top="0.43" bottom="0.09" header="0.16" footer="0.09"/>
  <pageSetup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0"/>
  <sheetViews>
    <sheetView workbookViewId="0"/>
  </sheetViews>
  <sheetFormatPr defaultRowHeight="12.75"/>
  <cols>
    <col min="1" max="1" width="42.140625" style="3" customWidth="1"/>
    <col min="2" max="2" width="17" style="3" customWidth="1"/>
    <col min="3" max="3" width="39.7109375" style="3" customWidth="1"/>
    <col min="4" max="4" width="18.28515625" style="3" customWidth="1"/>
    <col min="5" max="5" width="9.140625" style="46"/>
    <col min="6" max="16384" width="9.140625" style="3"/>
  </cols>
  <sheetData>
    <row r="1" spans="1:9" ht="14.25">
      <c r="A1" s="2"/>
      <c r="B1" s="2"/>
      <c r="C1" s="2"/>
      <c r="D1" s="2"/>
      <c r="E1" s="8"/>
      <c r="F1" s="2"/>
      <c r="G1" s="2"/>
      <c r="H1" s="2"/>
      <c r="I1" s="2"/>
    </row>
    <row r="2" spans="1:9" ht="23.25" customHeight="1">
      <c r="A2" s="152" t="s">
        <v>156</v>
      </c>
      <c r="B2" s="152"/>
      <c r="C2" s="152"/>
      <c r="D2" s="152"/>
      <c r="E2" s="8"/>
      <c r="F2" s="2"/>
      <c r="G2" s="2"/>
      <c r="H2" s="2"/>
      <c r="I2" s="2"/>
    </row>
    <row r="3" spans="1:9" ht="15.75">
      <c r="A3" s="1"/>
      <c r="B3" s="1"/>
      <c r="C3" s="2"/>
      <c r="D3" s="2"/>
      <c r="E3" s="8"/>
      <c r="F3" s="2"/>
      <c r="G3" s="2"/>
      <c r="H3" s="2"/>
      <c r="I3" s="2"/>
    </row>
    <row r="4" spans="1:9" ht="15.75">
      <c r="A4" s="11" t="s">
        <v>6</v>
      </c>
      <c r="B4" s="11" t="s">
        <v>64</v>
      </c>
      <c r="C4" s="11" t="s">
        <v>6</v>
      </c>
      <c r="D4" s="11" t="s">
        <v>64</v>
      </c>
      <c r="E4" s="8"/>
      <c r="F4" s="2"/>
      <c r="G4" s="2"/>
      <c r="H4" s="2"/>
      <c r="I4" s="2"/>
    </row>
    <row r="5" spans="1:9" ht="15.75">
      <c r="A5" s="39">
        <v>1</v>
      </c>
      <c r="B5" s="39">
        <v>2</v>
      </c>
      <c r="C5" s="39">
        <v>3</v>
      </c>
      <c r="D5" s="39">
        <v>4</v>
      </c>
      <c r="E5" s="8"/>
      <c r="F5" s="2"/>
      <c r="G5" s="2"/>
      <c r="H5" s="2"/>
      <c r="I5" s="2"/>
    </row>
    <row r="6" spans="1:9" ht="15.75">
      <c r="A6" s="40" t="s">
        <v>19</v>
      </c>
      <c r="B6" s="41">
        <f t="shared" ref="B6" si="0">B7+B19+B17</f>
        <v>366251287</v>
      </c>
      <c r="C6" s="40" t="s">
        <v>73</v>
      </c>
      <c r="D6" s="42">
        <f>D7+D8+D18</f>
        <v>257550072</v>
      </c>
      <c r="E6" s="8"/>
      <c r="F6" s="2"/>
      <c r="G6" s="2"/>
      <c r="H6" s="2"/>
      <c r="I6" s="2"/>
    </row>
    <row r="7" spans="1:9" s="10" customFormat="1" ht="15.75">
      <c r="A7" s="19" t="s">
        <v>9</v>
      </c>
      <c r="B7" s="26">
        <f>SUM(B8:B16)</f>
        <v>366203510</v>
      </c>
      <c r="C7" s="19" t="s">
        <v>1</v>
      </c>
      <c r="D7" s="19"/>
      <c r="E7" s="45"/>
      <c r="F7" s="9"/>
      <c r="G7" s="9"/>
      <c r="H7" s="9"/>
      <c r="I7" s="9"/>
    </row>
    <row r="8" spans="1:9" ht="15.75">
      <c r="A8" s="49" t="s">
        <v>29</v>
      </c>
      <c r="B8" s="64"/>
      <c r="C8" s="19" t="s">
        <v>46</v>
      </c>
      <c r="D8" s="26">
        <f>SUM(D9:D17)</f>
        <v>247180572</v>
      </c>
      <c r="E8" s="8"/>
      <c r="F8" s="2"/>
      <c r="G8" s="2"/>
      <c r="H8" s="2"/>
      <c r="I8" s="2"/>
    </row>
    <row r="9" spans="1:9" ht="14.25">
      <c r="A9" s="51" t="s">
        <v>30</v>
      </c>
      <c r="B9" s="63">
        <v>211662010</v>
      </c>
      <c r="C9" s="49" t="s">
        <v>52</v>
      </c>
      <c r="D9" s="63">
        <f>28054808+24684000+10386000+78660+15876000+42834000+8640000+69039002</f>
        <v>199592470</v>
      </c>
      <c r="E9" s="8"/>
      <c r="F9" s="2"/>
      <c r="G9" s="2"/>
      <c r="H9" s="2"/>
      <c r="I9" s="2"/>
    </row>
    <row r="10" spans="1:9" ht="14.25">
      <c r="A10" s="51" t="s">
        <v>32</v>
      </c>
      <c r="B10" s="63">
        <v>17600000</v>
      </c>
      <c r="C10" s="49" t="s">
        <v>53</v>
      </c>
      <c r="D10" s="63"/>
      <c r="E10" s="8"/>
      <c r="F10" s="2"/>
      <c r="G10" s="2"/>
      <c r="H10" s="2"/>
      <c r="I10" s="2"/>
    </row>
    <row r="11" spans="1:9" ht="14.25">
      <c r="A11" s="51" t="s">
        <v>45</v>
      </c>
      <c r="B11" s="63"/>
      <c r="C11" s="49" t="s">
        <v>54</v>
      </c>
      <c r="D11" s="63">
        <v>9812102</v>
      </c>
      <c r="E11" s="8"/>
      <c r="F11" s="2"/>
      <c r="G11" s="2"/>
      <c r="H11" s="2"/>
      <c r="I11" s="2"/>
    </row>
    <row r="12" spans="1:9" ht="14.25">
      <c r="A12" s="51" t="s">
        <v>33</v>
      </c>
      <c r="B12" s="63">
        <v>47650000</v>
      </c>
      <c r="C12" s="49" t="s">
        <v>34</v>
      </c>
      <c r="D12" s="63">
        <v>25110000</v>
      </c>
      <c r="E12" s="8"/>
      <c r="F12" s="2"/>
      <c r="G12" s="2"/>
      <c r="H12" s="2"/>
      <c r="I12" s="2"/>
    </row>
    <row r="13" spans="1:9" ht="14.25">
      <c r="A13" s="51" t="s">
        <v>31</v>
      </c>
      <c r="B13" s="63">
        <v>61913500</v>
      </c>
      <c r="C13" s="49" t="s">
        <v>35</v>
      </c>
      <c r="D13" s="63">
        <v>11616000</v>
      </c>
      <c r="E13" s="8"/>
      <c r="F13" s="2"/>
      <c r="G13" s="2"/>
      <c r="H13" s="2"/>
      <c r="I13" s="2"/>
    </row>
    <row r="14" spans="1:9" ht="14.25">
      <c r="A14" s="51" t="s">
        <v>36</v>
      </c>
      <c r="B14" s="63">
        <v>27378000</v>
      </c>
      <c r="C14" s="49" t="s">
        <v>37</v>
      </c>
      <c r="D14" s="63"/>
      <c r="E14" s="8"/>
      <c r="F14" s="2"/>
      <c r="G14" s="2"/>
      <c r="H14" s="2"/>
      <c r="I14" s="2"/>
    </row>
    <row r="15" spans="1:9" ht="14.25">
      <c r="A15" s="51" t="s">
        <v>58</v>
      </c>
      <c r="B15" s="63"/>
      <c r="C15" s="49" t="s">
        <v>57</v>
      </c>
      <c r="D15" s="63"/>
      <c r="E15" s="8"/>
      <c r="F15" s="2"/>
      <c r="G15" s="2"/>
      <c r="H15" s="2"/>
      <c r="I15" s="2"/>
    </row>
    <row r="16" spans="1:9" ht="14.25">
      <c r="A16" s="51" t="s">
        <v>79</v>
      </c>
      <c r="B16" s="63"/>
      <c r="C16" s="49" t="s">
        <v>80</v>
      </c>
      <c r="D16" s="63"/>
      <c r="E16" s="8"/>
      <c r="F16" s="2"/>
      <c r="G16" s="2"/>
      <c r="H16" s="2"/>
      <c r="I16" s="2"/>
    </row>
    <row r="17" spans="1:9" s="10" customFormat="1" ht="15.75">
      <c r="A17" s="19" t="s">
        <v>40</v>
      </c>
      <c r="B17" s="26">
        <f t="shared" ref="B17" si="1">SUM(B18:B18)</f>
        <v>0</v>
      </c>
      <c r="C17" s="49" t="s">
        <v>0</v>
      </c>
      <c r="D17" s="63">
        <v>1050000</v>
      </c>
      <c r="E17" s="45"/>
      <c r="F17" s="9"/>
      <c r="G17" s="9"/>
      <c r="H17" s="9"/>
    </row>
    <row r="18" spans="1:9" ht="15.75">
      <c r="A18" s="17" t="s">
        <v>20</v>
      </c>
      <c r="B18" s="17"/>
      <c r="C18" s="19" t="s">
        <v>72</v>
      </c>
      <c r="D18" s="26">
        <f>SUM(D19:D23)</f>
        <v>10369500</v>
      </c>
      <c r="E18" s="8"/>
      <c r="F18" s="2"/>
      <c r="G18" s="2"/>
      <c r="H18" s="2"/>
      <c r="I18" s="2"/>
    </row>
    <row r="19" spans="1:9" s="10" customFormat="1" ht="15.75">
      <c r="A19" s="19" t="s">
        <v>41</v>
      </c>
      <c r="B19" s="72">
        <f>'SCIC-Nam 2015'!J19</f>
        <v>47777</v>
      </c>
      <c r="C19" s="17" t="s">
        <v>26</v>
      </c>
      <c r="D19" s="63"/>
      <c r="E19" s="45"/>
      <c r="F19" s="9"/>
      <c r="G19" s="9"/>
      <c r="H19" s="9"/>
      <c r="I19" s="9"/>
    </row>
    <row r="20" spans="1:9" ht="14.25">
      <c r="A20" s="43"/>
      <c r="B20" s="43"/>
      <c r="C20" s="17" t="s">
        <v>38</v>
      </c>
      <c r="D20" s="63">
        <v>7009000</v>
      </c>
      <c r="E20" s="8"/>
      <c r="F20" s="2"/>
      <c r="G20" s="2"/>
      <c r="H20" s="2"/>
      <c r="I20" s="2"/>
    </row>
    <row r="21" spans="1:9" s="10" customFormat="1" ht="14.25">
      <c r="A21" s="29"/>
      <c r="B21" s="29"/>
      <c r="C21" s="17" t="s">
        <v>39</v>
      </c>
      <c r="D21" s="63"/>
      <c r="E21" s="45"/>
      <c r="F21" s="9"/>
      <c r="G21" s="9"/>
      <c r="H21" s="9"/>
      <c r="I21" s="9"/>
    </row>
    <row r="22" spans="1:9" s="10" customFormat="1" ht="14.25">
      <c r="A22" s="29"/>
      <c r="B22" s="29"/>
      <c r="C22" s="17" t="s">
        <v>14</v>
      </c>
      <c r="D22" s="63">
        <v>60500</v>
      </c>
      <c r="E22" s="45"/>
      <c r="F22" s="9"/>
      <c r="G22" s="9"/>
      <c r="H22" s="9"/>
      <c r="I22" s="9"/>
    </row>
    <row r="23" spans="1:9" ht="14.25">
      <c r="A23" s="44"/>
      <c r="B23" s="44"/>
      <c r="C23" s="30" t="s">
        <v>0</v>
      </c>
      <c r="D23" s="63">
        <v>3300000</v>
      </c>
      <c r="E23" s="8"/>
      <c r="F23" s="2"/>
      <c r="G23" s="2"/>
      <c r="H23" s="2"/>
      <c r="I23" s="2"/>
    </row>
    <row r="24" spans="1:9" s="6" customFormat="1" ht="17.25">
      <c r="A24" s="31" t="s">
        <v>69</v>
      </c>
      <c r="B24" s="153">
        <f>B6-D6</f>
        <v>108701215</v>
      </c>
      <c r="C24" s="153"/>
      <c r="D24" s="153"/>
      <c r="E24" s="21"/>
      <c r="F24" s="5"/>
      <c r="G24" s="5"/>
      <c r="H24" s="5"/>
      <c r="I24" s="5"/>
    </row>
    <row r="25" spans="1:9" ht="15.75">
      <c r="A25" s="4"/>
      <c r="B25" s="4"/>
    </row>
    <row r="26" spans="1:9" ht="15.75">
      <c r="A26" s="4"/>
      <c r="B26" s="4"/>
    </row>
    <row r="27" spans="1:9" s="13" customFormat="1">
      <c r="A27" s="3"/>
      <c r="B27" s="3"/>
      <c r="C27" s="3"/>
      <c r="D27" s="3"/>
      <c r="E27" s="46"/>
      <c r="F27" s="3"/>
      <c r="G27" s="3"/>
      <c r="H27" s="3"/>
      <c r="I27" s="3"/>
    </row>
    <row r="28" spans="1:9" s="13" customFormat="1">
      <c r="A28" s="3"/>
      <c r="B28" s="3"/>
      <c r="C28" s="3"/>
      <c r="D28" s="3"/>
      <c r="E28" s="46"/>
      <c r="F28" s="3"/>
      <c r="G28" s="3"/>
      <c r="H28" s="3"/>
      <c r="I28" s="3"/>
    </row>
    <row r="29" spans="1:9" s="13" customFormat="1">
      <c r="A29" s="3"/>
      <c r="B29" s="3"/>
      <c r="C29" s="3"/>
      <c r="D29" s="3"/>
      <c r="E29" s="46"/>
      <c r="F29" s="3"/>
      <c r="G29" s="3"/>
      <c r="H29" s="3"/>
      <c r="I29" s="3"/>
    </row>
    <row r="30" spans="1:9" s="13" customFormat="1">
      <c r="A30" s="3"/>
      <c r="B30" s="3"/>
      <c r="C30" s="3"/>
      <c r="D30" s="3"/>
      <c r="E30" s="46"/>
      <c r="F30" s="3"/>
      <c r="G30" s="3"/>
      <c r="H30" s="3"/>
      <c r="I30" s="3"/>
    </row>
    <row r="31" spans="1:9" s="13" customFormat="1">
      <c r="A31" s="3"/>
      <c r="B31" s="3"/>
      <c r="C31" s="3"/>
      <c r="D31" s="3"/>
      <c r="E31" s="46"/>
      <c r="F31" s="3"/>
      <c r="G31" s="3"/>
      <c r="H31" s="3"/>
      <c r="I31" s="3"/>
    </row>
    <row r="32" spans="1:9" s="13" customFormat="1">
      <c r="A32" s="3"/>
      <c r="B32" s="3"/>
      <c r="C32" s="3"/>
      <c r="D32" s="3"/>
      <c r="E32" s="46"/>
      <c r="F32" s="3"/>
      <c r="G32" s="3"/>
      <c r="H32" s="3"/>
      <c r="I32" s="3"/>
    </row>
    <row r="33" spans="1:9" s="13" customFormat="1">
      <c r="A33" s="3"/>
      <c r="B33" s="3"/>
      <c r="C33" s="3"/>
      <c r="D33" s="3"/>
      <c r="E33" s="46"/>
      <c r="F33" s="3"/>
      <c r="G33" s="3"/>
      <c r="H33" s="3"/>
      <c r="I33" s="3"/>
    </row>
    <row r="34" spans="1:9" s="13" customFormat="1">
      <c r="A34" s="3"/>
      <c r="B34" s="3"/>
      <c r="C34" s="3"/>
      <c r="D34" s="3"/>
      <c r="E34" s="46"/>
      <c r="F34" s="3"/>
      <c r="G34" s="3"/>
      <c r="H34" s="3"/>
      <c r="I34" s="3"/>
    </row>
    <row r="35" spans="1:9" s="13" customFormat="1">
      <c r="A35" s="3"/>
      <c r="B35" s="3"/>
      <c r="C35" s="3"/>
      <c r="D35" s="3"/>
      <c r="E35" s="46"/>
      <c r="F35" s="3"/>
      <c r="G35" s="3"/>
      <c r="H35" s="3"/>
      <c r="I35" s="3"/>
    </row>
    <row r="36" spans="1:9" s="13" customFormat="1">
      <c r="A36" s="3"/>
      <c r="B36" s="3"/>
      <c r="C36" s="3"/>
      <c r="D36" s="3"/>
      <c r="E36" s="46"/>
      <c r="F36" s="3"/>
      <c r="G36" s="3"/>
      <c r="H36" s="3"/>
      <c r="I36" s="3"/>
    </row>
    <row r="37" spans="1:9" s="13" customFormat="1">
      <c r="A37" s="3"/>
      <c r="B37" s="3"/>
      <c r="C37" s="3"/>
      <c r="D37" s="3"/>
      <c r="E37" s="46"/>
      <c r="F37" s="3"/>
      <c r="G37" s="3"/>
      <c r="H37" s="3"/>
      <c r="I37" s="3"/>
    </row>
    <row r="38" spans="1:9" s="13" customFormat="1">
      <c r="A38" s="3"/>
      <c r="B38" s="3"/>
      <c r="C38" s="3"/>
      <c r="D38" s="3"/>
      <c r="E38" s="46"/>
      <c r="F38" s="3"/>
      <c r="G38" s="3"/>
      <c r="H38" s="3"/>
      <c r="I38" s="3"/>
    </row>
    <row r="39" spans="1:9" s="13" customFormat="1">
      <c r="A39" s="3"/>
      <c r="B39" s="3"/>
      <c r="C39" s="3"/>
      <c r="D39" s="3"/>
      <c r="E39" s="46"/>
      <c r="F39" s="3"/>
      <c r="G39" s="3"/>
      <c r="H39" s="3"/>
      <c r="I39" s="3"/>
    </row>
    <row r="40" spans="1:9" s="13" customFormat="1">
      <c r="A40" s="3"/>
      <c r="B40" s="3"/>
      <c r="C40" s="3"/>
      <c r="D40" s="3"/>
      <c r="E40" s="46"/>
      <c r="F40" s="3"/>
      <c r="G40" s="3"/>
      <c r="H40" s="3"/>
      <c r="I40" s="3"/>
    </row>
    <row r="41" spans="1:9" s="13" customFormat="1">
      <c r="A41" s="3"/>
      <c r="B41" s="3"/>
      <c r="C41" s="3"/>
      <c r="D41" s="3"/>
      <c r="E41" s="46"/>
      <c r="F41" s="3"/>
      <c r="G41" s="3"/>
      <c r="H41" s="3"/>
      <c r="I41" s="3"/>
    </row>
    <row r="42" spans="1:9" s="13" customFormat="1">
      <c r="A42" s="3"/>
      <c r="B42" s="3"/>
      <c r="C42" s="3"/>
      <c r="D42" s="3"/>
      <c r="E42" s="46"/>
      <c r="F42" s="3"/>
      <c r="G42" s="3"/>
      <c r="H42" s="3"/>
      <c r="I42" s="3"/>
    </row>
    <row r="43" spans="1:9" s="13" customFormat="1">
      <c r="A43" s="3"/>
      <c r="B43" s="3"/>
      <c r="C43" s="3"/>
      <c r="D43" s="3"/>
      <c r="E43" s="46"/>
      <c r="F43" s="3"/>
      <c r="G43" s="3"/>
      <c r="H43" s="3"/>
      <c r="I43" s="3"/>
    </row>
    <row r="44" spans="1:9" s="13" customFormat="1">
      <c r="A44" s="3"/>
      <c r="B44" s="3"/>
      <c r="C44" s="3"/>
      <c r="D44" s="3"/>
      <c r="E44" s="46"/>
      <c r="F44" s="3"/>
      <c r="G44" s="3"/>
      <c r="H44" s="3"/>
      <c r="I44" s="3"/>
    </row>
    <row r="45" spans="1:9" s="13" customFormat="1">
      <c r="A45" s="3"/>
      <c r="B45" s="3"/>
      <c r="C45" s="3"/>
      <c r="D45" s="3"/>
      <c r="E45" s="46"/>
      <c r="F45" s="3"/>
      <c r="G45" s="3"/>
      <c r="H45" s="3"/>
      <c r="I45" s="3"/>
    </row>
    <row r="46" spans="1:9" s="13" customFormat="1">
      <c r="A46" s="3"/>
      <c r="B46" s="3"/>
      <c r="C46" s="3"/>
      <c r="D46" s="3"/>
      <c r="E46" s="46"/>
      <c r="F46" s="3"/>
      <c r="G46" s="3"/>
      <c r="H46" s="3"/>
      <c r="I46" s="3"/>
    </row>
    <row r="47" spans="1:9" s="13" customFormat="1">
      <c r="A47" s="3"/>
      <c r="B47" s="3"/>
      <c r="C47" s="3"/>
      <c r="D47" s="3"/>
      <c r="E47" s="46"/>
      <c r="F47" s="3"/>
      <c r="G47" s="3"/>
      <c r="H47" s="3"/>
      <c r="I47" s="3"/>
    </row>
    <row r="48" spans="1:9" s="13" customFormat="1">
      <c r="A48" s="3"/>
      <c r="B48" s="3"/>
      <c r="C48" s="3"/>
      <c r="D48" s="3"/>
      <c r="E48" s="46"/>
      <c r="F48" s="3"/>
      <c r="G48" s="3"/>
      <c r="H48" s="3"/>
      <c r="I48" s="3"/>
    </row>
    <row r="49" spans="1:9" s="13" customFormat="1">
      <c r="A49" s="3"/>
      <c r="B49" s="3"/>
      <c r="C49" s="3"/>
      <c r="D49" s="3"/>
      <c r="E49" s="46"/>
      <c r="F49" s="3"/>
      <c r="G49" s="3"/>
      <c r="H49" s="3"/>
      <c r="I49" s="3"/>
    </row>
    <row r="50" spans="1:9" s="13" customFormat="1">
      <c r="A50" s="3"/>
      <c r="B50" s="3"/>
      <c r="C50" s="3"/>
      <c r="D50" s="3"/>
      <c r="E50" s="46"/>
      <c r="F50" s="3"/>
      <c r="G50" s="3"/>
      <c r="H50" s="3"/>
      <c r="I50" s="3"/>
    </row>
    <row r="51" spans="1:9" s="13" customFormat="1">
      <c r="A51" s="3"/>
      <c r="B51" s="3"/>
      <c r="C51" s="3"/>
      <c r="D51" s="3"/>
      <c r="E51" s="46"/>
      <c r="F51" s="3"/>
      <c r="G51" s="3"/>
      <c r="H51" s="3"/>
      <c r="I51" s="3"/>
    </row>
    <row r="52" spans="1:9" s="13" customFormat="1">
      <c r="A52" s="3"/>
      <c r="B52" s="3"/>
      <c r="C52" s="3"/>
      <c r="D52" s="3"/>
      <c r="E52" s="46"/>
      <c r="F52" s="3"/>
      <c r="G52" s="3"/>
      <c r="H52" s="3"/>
      <c r="I52" s="3"/>
    </row>
    <row r="53" spans="1:9" s="13" customFormat="1">
      <c r="A53" s="3"/>
      <c r="B53" s="3"/>
      <c r="C53" s="3"/>
      <c r="D53" s="3"/>
      <c r="E53" s="46"/>
      <c r="F53" s="3"/>
      <c r="G53" s="3"/>
      <c r="H53" s="3"/>
      <c r="I53" s="3"/>
    </row>
    <row r="54" spans="1:9" s="13" customFormat="1">
      <c r="A54" s="3"/>
      <c r="B54" s="3"/>
      <c r="C54" s="3"/>
      <c r="D54" s="3"/>
      <c r="E54" s="46"/>
      <c r="F54" s="3"/>
      <c r="G54" s="3"/>
      <c r="H54" s="3"/>
      <c r="I54" s="3"/>
    </row>
    <row r="55" spans="1:9" s="13" customFormat="1">
      <c r="A55" s="3"/>
      <c r="B55" s="3"/>
      <c r="C55" s="3"/>
      <c r="D55" s="3"/>
      <c r="E55" s="46"/>
      <c r="F55" s="3"/>
      <c r="G55" s="3"/>
      <c r="H55" s="3"/>
      <c r="I55" s="3"/>
    </row>
    <row r="56" spans="1:9" s="13" customFormat="1">
      <c r="A56" s="3"/>
      <c r="B56" s="3"/>
      <c r="C56" s="3"/>
      <c r="D56" s="3"/>
      <c r="E56" s="46"/>
      <c r="F56" s="3"/>
      <c r="G56" s="3"/>
      <c r="H56" s="3"/>
      <c r="I56" s="3"/>
    </row>
    <row r="57" spans="1:9" s="13" customFormat="1">
      <c r="A57" s="3"/>
      <c r="B57" s="3"/>
      <c r="C57" s="3"/>
      <c r="D57" s="3"/>
      <c r="E57" s="46"/>
      <c r="F57" s="3"/>
      <c r="G57" s="3"/>
      <c r="H57" s="3"/>
      <c r="I57" s="3"/>
    </row>
    <row r="58" spans="1:9" s="13" customFormat="1">
      <c r="A58" s="3"/>
      <c r="B58" s="3"/>
      <c r="C58" s="3"/>
      <c r="D58" s="3"/>
      <c r="E58" s="46"/>
      <c r="F58" s="3"/>
      <c r="G58" s="3"/>
      <c r="H58" s="3"/>
      <c r="I58" s="3"/>
    </row>
    <row r="59" spans="1:9" s="13" customFormat="1">
      <c r="A59" s="3"/>
      <c r="B59" s="3"/>
      <c r="C59" s="3"/>
      <c r="D59" s="3"/>
      <c r="E59" s="46"/>
      <c r="F59" s="3"/>
      <c r="G59" s="3"/>
      <c r="H59" s="3"/>
      <c r="I59" s="3"/>
    </row>
    <row r="60" spans="1:9" s="13" customFormat="1">
      <c r="A60" s="3"/>
      <c r="B60" s="3"/>
      <c r="C60" s="3"/>
      <c r="D60" s="3"/>
      <c r="E60" s="46"/>
      <c r="F60" s="3"/>
      <c r="G60" s="3"/>
      <c r="H60" s="3"/>
      <c r="I60" s="3"/>
    </row>
    <row r="61" spans="1:9" s="13" customFormat="1">
      <c r="A61" s="3"/>
      <c r="B61" s="3"/>
      <c r="C61" s="3"/>
      <c r="D61" s="3"/>
      <c r="E61" s="46"/>
      <c r="F61" s="3"/>
      <c r="G61" s="3"/>
      <c r="H61" s="3"/>
      <c r="I61" s="3"/>
    </row>
    <row r="62" spans="1:9" s="13" customFormat="1">
      <c r="A62" s="3"/>
      <c r="B62" s="3"/>
      <c r="C62" s="3"/>
      <c r="D62" s="3"/>
      <c r="E62" s="46"/>
      <c r="F62" s="3"/>
      <c r="G62" s="3"/>
      <c r="H62" s="3"/>
      <c r="I62" s="3"/>
    </row>
    <row r="63" spans="1:9" s="13" customFormat="1">
      <c r="A63" s="3"/>
      <c r="B63" s="3"/>
      <c r="C63" s="3"/>
      <c r="D63" s="3"/>
      <c r="E63" s="46"/>
      <c r="F63" s="3"/>
      <c r="G63" s="3"/>
      <c r="H63" s="3"/>
      <c r="I63" s="3"/>
    </row>
    <row r="64" spans="1:9" s="13" customFormat="1">
      <c r="A64" s="3"/>
      <c r="B64" s="3"/>
      <c r="C64" s="3"/>
      <c r="D64" s="3"/>
      <c r="E64" s="46"/>
      <c r="F64" s="3"/>
      <c r="G64" s="3"/>
      <c r="H64" s="3"/>
      <c r="I64" s="3"/>
    </row>
    <row r="65" spans="1:9" s="13" customFormat="1">
      <c r="A65" s="3"/>
      <c r="B65" s="3"/>
      <c r="C65" s="3"/>
      <c r="D65" s="3"/>
      <c r="E65" s="46"/>
      <c r="F65" s="3"/>
      <c r="G65" s="3"/>
      <c r="H65" s="3"/>
      <c r="I65" s="3"/>
    </row>
    <row r="66" spans="1:9" s="13" customFormat="1">
      <c r="A66" s="3"/>
      <c r="B66" s="3"/>
      <c r="C66" s="3"/>
      <c r="D66" s="3"/>
      <c r="E66" s="46"/>
      <c r="F66" s="3"/>
      <c r="G66" s="3"/>
      <c r="H66" s="3"/>
      <c r="I66" s="3"/>
    </row>
    <row r="67" spans="1:9" s="13" customFormat="1">
      <c r="A67" s="3"/>
      <c r="B67" s="3"/>
      <c r="C67" s="3"/>
      <c r="D67" s="3"/>
      <c r="E67" s="46"/>
      <c r="F67" s="3"/>
      <c r="G67" s="3"/>
      <c r="H67" s="3"/>
      <c r="I67" s="3"/>
    </row>
    <row r="68" spans="1:9" s="13" customFormat="1">
      <c r="A68" s="3"/>
      <c r="B68" s="3"/>
      <c r="C68" s="3"/>
      <c r="D68" s="3"/>
      <c r="E68" s="46"/>
      <c r="F68" s="3"/>
      <c r="G68" s="3"/>
      <c r="H68" s="3"/>
      <c r="I68" s="3"/>
    </row>
    <row r="69" spans="1:9" s="13" customFormat="1">
      <c r="A69" s="3"/>
      <c r="B69" s="3"/>
      <c r="C69" s="3"/>
      <c r="D69" s="3"/>
      <c r="E69" s="46"/>
      <c r="F69" s="3"/>
      <c r="G69" s="3"/>
      <c r="H69" s="3"/>
      <c r="I69" s="3"/>
    </row>
    <row r="70" spans="1:9" s="13" customFormat="1">
      <c r="A70" s="3"/>
      <c r="B70" s="3"/>
      <c r="C70" s="3"/>
      <c r="D70" s="3"/>
      <c r="E70" s="46"/>
      <c r="F70" s="3"/>
      <c r="G70" s="3"/>
      <c r="H70" s="3"/>
      <c r="I70" s="3"/>
    </row>
    <row r="71" spans="1:9" s="13" customFormat="1">
      <c r="A71" s="3"/>
      <c r="B71" s="3"/>
      <c r="C71" s="3"/>
      <c r="D71" s="3"/>
      <c r="E71" s="46"/>
      <c r="F71" s="3"/>
      <c r="G71" s="3"/>
      <c r="H71" s="3"/>
      <c r="I71" s="3"/>
    </row>
    <row r="72" spans="1:9" s="13" customFormat="1">
      <c r="A72" s="3"/>
      <c r="B72" s="3"/>
      <c r="C72" s="3"/>
      <c r="D72" s="3"/>
      <c r="E72" s="46"/>
      <c r="F72" s="3"/>
      <c r="G72" s="3"/>
      <c r="H72" s="3"/>
      <c r="I72" s="3"/>
    </row>
    <row r="73" spans="1:9" s="13" customFormat="1">
      <c r="A73" s="3"/>
      <c r="B73" s="3"/>
      <c r="C73" s="3"/>
      <c r="D73" s="3"/>
      <c r="E73" s="46"/>
      <c r="F73" s="3"/>
      <c r="G73" s="3"/>
      <c r="H73" s="3"/>
      <c r="I73" s="3"/>
    </row>
    <row r="74" spans="1:9" s="13" customFormat="1">
      <c r="A74" s="3"/>
      <c r="B74" s="3"/>
      <c r="C74" s="3"/>
      <c r="D74" s="3"/>
      <c r="E74" s="46"/>
      <c r="F74" s="3"/>
      <c r="G74" s="3"/>
      <c r="H74" s="3"/>
      <c r="I74" s="3"/>
    </row>
    <row r="75" spans="1:9" s="13" customFormat="1">
      <c r="A75" s="3"/>
      <c r="B75" s="3"/>
      <c r="C75" s="3"/>
      <c r="D75" s="3"/>
      <c r="E75" s="46"/>
      <c r="F75" s="3"/>
      <c r="G75" s="3"/>
      <c r="H75" s="3"/>
      <c r="I75" s="3"/>
    </row>
    <row r="76" spans="1:9" s="13" customFormat="1">
      <c r="A76" s="3"/>
      <c r="B76" s="3"/>
      <c r="C76" s="3"/>
      <c r="D76" s="3"/>
      <c r="E76" s="46"/>
      <c r="F76" s="3"/>
      <c r="G76" s="3"/>
      <c r="H76" s="3"/>
      <c r="I76" s="3"/>
    </row>
    <row r="77" spans="1:9" s="13" customFormat="1">
      <c r="A77" s="3"/>
      <c r="B77" s="3"/>
      <c r="C77" s="3"/>
      <c r="D77" s="3"/>
      <c r="E77" s="46"/>
      <c r="F77" s="3"/>
      <c r="G77" s="3"/>
      <c r="H77" s="3"/>
      <c r="I77" s="3"/>
    </row>
    <row r="78" spans="1:9" s="13" customFormat="1">
      <c r="A78" s="3"/>
      <c r="B78" s="3"/>
      <c r="C78" s="3"/>
      <c r="D78" s="3"/>
      <c r="E78" s="46"/>
      <c r="F78" s="3"/>
      <c r="G78" s="3"/>
      <c r="H78" s="3"/>
      <c r="I78" s="3"/>
    </row>
    <row r="79" spans="1:9" s="13" customFormat="1">
      <c r="A79" s="3"/>
      <c r="B79" s="3"/>
      <c r="C79" s="3"/>
      <c r="D79" s="3"/>
      <c r="E79" s="46"/>
      <c r="F79" s="3"/>
      <c r="G79" s="3"/>
      <c r="H79" s="3"/>
      <c r="I79" s="3"/>
    </row>
    <row r="80" spans="1:9" s="13" customFormat="1">
      <c r="A80" s="3"/>
      <c r="B80" s="3"/>
      <c r="C80" s="3"/>
      <c r="D80" s="3"/>
      <c r="E80" s="46"/>
      <c r="F80" s="3"/>
      <c r="G80" s="3"/>
      <c r="H80" s="3"/>
      <c r="I80" s="3"/>
    </row>
    <row r="81" spans="1:9" s="13" customFormat="1">
      <c r="A81" s="3"/>
      <c r="B81" s="3"/>
      <c r="C81" s="3"/>
      <c r="D81" s="3"/>
      <c r="E81" s="46"/>
      <c r="F81" s="3"/>
      <c r="G81" s="3"/>
      <c r="H81" s="3"/>
      <c r="I81" s="3"/>
    </row>
    <row r="82" spans="1:9" s="13" customFormat="1">
      <c r="A82" s="3"/>
      <c r="B82" s="3"/>
      <c r="C82" s="3"/>
      <c r="D82" s="3"/>
      <c r="E82" s="46"/>
      <c r="F82" s="3"/>
      <c r="G82" s="3"/>
      <c r="H82" s="3"/>
      <c r="I82" s="3"/>
    </row>
    <row r="83" spans="1:9" s="13" customFormat="1">
      <c r="A83" s="3"/>
      <c r="B83" s="3"/>
      <c r="C83" s="3"/>
      <c r="D83" s="3"/>
      <c r="E83" s="46"/>
      <c r="F83" s="3"/>
      <c r="G83" s="3"/>
      <c r="H83" s="3"/>
      <c r="I83" s="3"/>
    </row>
    <row r="84" spans="1:9" s="13" customFormat="1">
      <c r="A84" s="3"/>
      <c r="B84" s="3"/>
      <c r="C84" s="3"/>
      <c r="D84" s="3"/>
      <c r="E84" s="46"/>
      <c r="F84" s="3"/>
      <c r="G84" s="3"/>
      <c r="H84" s="3"/>
      <c r="I84" s="3"/>
    </row>
    <row r="85" spans="1:9" s="13" customFormat="1">
      <c r="A85" s="3"/>
      <c r="B85" s="3"/>
      <c r="C85" s="3"/>
      <c r="D85" s="3"/>
      <c r="E85" s="46"/>
      <c r="F85" s="3"/>
      <c r="G85" s="3"/>
      <c r="H85" s="3"/>
      <c r="I85" s="3"/>
    </row>
    <row r="86" spans="1:9" s="13" customFormat="1">
      <c r="A86" s="3"/>
      <c r="B86" s="3"/>
      <c r="C86" s="3"/>
      <c r="D86" s="3"/>
      <c r="E86" s="46"/>
      <c r="F86" s="3"/>
      <c r="G86" s="3"/>
      <c r="H86" s="3"/>
      <c r="I86" s="3"/>
    </row>
    <row r="87" spans="1:9" s="13" customFormat="1">
      <c r="A87" s="3"/>
      <c r="B87" s="3"/>
      <c r="C87" s="3"/>
      <c r="D87" s="3"/>
      <c r="E87" s="46"/>
      <c r="F87" s="3"/>
      <c r="G87" s="3"/>
      <c r="H87" s="3"/>
      <c r="I87" s="3"/>
    </row>
    <row r="88" spans="1:9" s="13" customFormat="1">
      <c r="A88" s="3"/>
      <c r="B88" s="3"/>
      <c r="C88" s="3"/>
      <c r="D88" s="3"/>
      <c r="E88" s="46"/>
      <c r="F88" s="3"/>
      <c r="G88" s="3"/>
      <c r="H88" s="3"/>
      <c r="I88" s="3"/>
    </row>
    <row r="89" spans="1:9" s="13" customFormat="1">
      <c r="A89" s="3"/>
      <c r="B89" s="3"/>
      <c r="C89" s="3"/>
      <c r="D89" s="3"/>
      <c r="E89" s="46"/>
      <c r="F89" s="3"/>
      <c r="G89" s="3"/>
      <c r="H89" s="3"/>
      <c r="I89" s="3"/>
    </row>
    <row r="90" spans="1:9" s="13" customFormat="1">
      <c r="A90" s="3"/>
      <c r="B90" s="3"/>
      <c r="C90" s="3"/>
      <c r="D90" s="3"/>
      <c r="E90" s="46"/>
      <c r="F90" s="3"/>
      <c r="G90" s="3"/>
      <c r="H90" s="3"/>
      <c r="I90" s="3"/>
    </row>
    <row r="91" spans="1:9" s="13" customFormat="1">
      <c r="A91" s="3"/>
      <c r="B91" s="3"/>
      <c r="C91" s="3"/>
      <c r="D91" s="3"/>
      <c r="E91" s="46"/>
      <c r="F91" s="3"/>
      <c r="G91" s="3"/>
      <c r="H91" s="3"/>
      <c r="I91" s="3"/>
    </row>
    <row r="92" spans="1:9" s="13" customFormat="1">
      <c r="A92" s="3"/>
      <c r="B92" s="3"/>
      <c r="C92" s="3"/>
      <c r="D92" s="3"/>
      <c r="E92" s="46"/>
      <c r="F92" s="3"/>
      <c r="G92" s="3"/>
      <c r="H92" s="3"/>
      <c r="I92" s="3"/>
    </row>
    <row r="93" spans="1:9" s="13" customFormat="1">
      <c r="A93" s="3"/>
      <c r="B93" s="3"/>
      <c r="C93" s="3"/>
      <c r="D93" s="3"/>
      <c r="E93" s="46"/>
      <c r="F93" s="3"/>
      <c r="G93" s="3"/>
      <c r="H93" s="3"/>
      <c r="I93" s="3"/>
    </row>
    <row r="94" spans="1:9" s="13" customFormat="1">
      <c r="A94" s="3"/>
      <c r="B94" s="3"/>
      <c r="C94" s="3"/>
      <c r="D94" s="3"/>
      <c r="E94" s="46"/>
      <c r="F94" s="3"/>
      <c r="G94" s="3"/>
      <c r="H94" s="3"/>
      <c r="I94" s="3"/>
    </row>
    <row r="95" spans="1:9" s="13" customFormat="1">
      <c r="A95" s="3"/>
      <c r="B95" s="3"/>
      <c r="C95" s="3"/>
      <c r="D95" s="3"/>
      <c r="E95" s="46"/>
      <c r="F95" s="3"/>
      <c r="G95" s="3"/>
      <c r="H95" s="3"/>
      <c r="I95" s="3"/>
    </row>
    <row r="96" spans="1:9" s="13" customFormat="1">
      <c r="A96" s="3"/>
      <c r="B96" s="3"/>
      <c r="C96" s="3"/>
      <c r="D96" s="3"/>
      <c r="E96" s="46"/>
      <c r="F96" s="3"/>
      <c r="G96" s="3"/>
      <c r="H96" s="3"/>
      <c r="I96" s="3"/>
    </row>
    <row r="97" spans="1:9" s="13" customFormat="1">
      <c r="A97" s="3"/>
      <c r="B97" s="3"/>
      <c r="C97" s="3"/>
      <c r="D97" s="3"/>
      <c r="E97" s="46"/>
      <c r="F97" s="3"/>
      <c r="G97" s="3"/>
      <c r="H97" s="3"/>
      <c r="I97" s="3"/>
    </row>
    <row r="98" spans="1:9" s="13" customFormat="1">
      <c r="A98" s="3"/>
      <c r="B98" s="3"/>
      <c r="C98" s="3"/>
      <c r="D98" s="3"/>
      <c r="E98" s="46"/>
      <c r="F98" s="3"/>
      <c r="G98" s="3"/>
      <c r="H98" s="3"/>
      <c r="I98" s="3"/>
    </row>
    <row r="99" spans="1:9" s="13" customFormat="1">
      <c r="A99" s="3"/>
      <c r="B99" s="3"/>
      <c r="C99" s="3"/>
      <c r="D99" s="3"/>
      <c r="E99" s="46"/>
      <c r="F99" s="3"/>
      <c r="G99" s="3"/>
      <c r="H99" s="3"/>
      <c r="I99" s="3"/>
    </row>
    <row r="100" spans="1:9" s="13" customFormat="1">
      <c r="A100" s="3"/>
      <c r="B100" s="3"/>
      <c r="C100" s="3"/>
      <c r="D100" s="3"/>
      <c r="E100" s="46"/>
      <c r="F100" s="3"/>
      <c r="G100" s="3"/>
      <c r="H100" s="3"/>
      <c r="I100" s="3"/>
    </row>
    <row r="101" spans="1:9" s="13" customFormat="1">
      <c r="A101" s="3"/>
      <c r="B101" s="3"/>
      <c r="C101" s="3"/>
      <c r="D101" s="3"/>
      <c r="E101" s="46"/>
      <c r="F101" s="3"/>
      <c r="G101" s="3"/>
      <c r="H101" s="3"/>
      <c r="I101" s="3"/>
    </row>
    <row r="102" spans="1:9" s="13" customFormat="1">
      <c r="A102" s="3"/>
      <c r="B102" s="3"/>
      <c r="C102" s="3"/>
      <c r="D102" s="3"/>
      <c r="E102" s="46"/>
      <c r="F102" s="3"/>
      <c r="G102" s="3"/>
      <c r="H102" s="3"/>
      <c r="I102" s="3"/>
    </row>
    <row r="103" spans="1:9" s="13" customFormat="1">
      <c r="A103" s="3"/>
      <c r="B103" s="3"/>
      <c r="C103" s="3"/>
      <c r="D103" s="3"/>
      <c r="E103" s="46"/>
      <c r="F103" s="3"/>
      <c r="G103" s="3"/>
      <c r="H103" s="3"/>
      <c r="I103" s="3"/>
    </row>
    <row r="104" spans="1:9" s="13" customFormat="1">
      <c r="A104" s="3"/>
      <c r="B104" s="3"/>
      <c r="C104" s="3"/>
      <c r="D104" s="3"/>
      <c r="E104" s="46"/>
      <c r="F104" s="3"/>
      <c r="G104" s="3"/>
      <c r="H104" s="3"/>
      <c r="I104" s="3"/>
    </row>
    <row r="105" spans="1:9" s="13" customFormat="1">
      <c r="A105" s="3"/>
      <c r="B105" s="3"/>
      <c r="C105" s="3"/>
      <c r="D105" s="3"/>
      <c r="E105" s="46"/>
      <c r="F105" s="3"/>
      <c r="G105" s="3"/>
      <c r="H105" s="3"/>
      <c r="I105" s="3"/>
    </row>
    <row r="106" spans="1:9" s="13" customFormat="1">
      <c r="A106" s="3"/>
      <c r="B106" s="3"/>
      <c r="C106" s="3"/>
      <c r="D106" s="3"/>
      <c r="E106" s="46"/>
      <c r="F106" s="3"/>
      <c r="G106" s="3"/>
      <c r="H106" s="3"/>
      <c r="I106" s="3"/>
    </row>
    <row r="107" spans="1:9" s="13" customFormat="1">
      <c r="A107" s="3"/>
      <c r="B107" s="3"/>
      <c r="C107" s="3"/>
      <c r="D107" s="3"/>
      <c r="E107" s="46"/>
      <c r="F107" s="3"/>
      <c r="G107" s="3"/>
      <c r="H107" s="3"/>
      <c r="I107" s="3"/>
    </row>
    <row r="108" spans="1:9" s="13" customFormat="1">
      <c r="A108" s="3"/>
      <c r="B108" s="3"/>
      <c r="C108" s="3"/>
      <c r="D108" s="3"/>
      <c r="E108" s="46"/>
      <c r="F108" s="3"/>
      <c r="G108" s="3"/>
      <c r="H108" s="3"/>
      <c r="I108" s="3"/>
    </row>
    <row r="109" spans="1:9" s="13" customFormat="1">
      <c r="A109" s="3"/>
      <c r="B109" s="3"/>
      <c r="C109" s="3"/>
      <c r="D109" s="3"/>
      <c r="E109" s="46"/>
      <c r="F109" s="3"/>
      <c r="G109" s="3"/>
      <c r="H109" s="3"/>
      <c r="I109" s="3"/>
    </row>
    <row r="110" spans="1:9" s="13" customFormat="1">
      <c r="A110" s="3"/>
      <c r="B110" s="3"/>
      <c r="C110" s="3"/>
      <c r="D110" s="3"/>
      <c r="E110" s="46"/>
      <c r="F110" s="3"/>
      <c r="G110" s="3"/>
      <c r="H110" s="3"/>
      <c r="I110" s="3"/>
    </row>
    <row r="111" spans="1:9" s="13" customFormat="1">
      <c r="A111" s="3"/>
      <c r="B111" s="3"/>
      <c r="C111" s="3"/>
      <c r="D111" s="3"/>
      <c r="E111" s="46"/>
      <c r="F111" s="3"/>
      <c r="G111" s="3"/>
      <c r="H111" s="3"/>
      <c r="I111" s="3"/>
    </row>
    <row r="112" spans="1:9" s="13" customFormat="1">
      <c r="A112" s="3"/>
      <c r="B112" s="3"/>
      <c r="C112" s="3"/>
      <c r="D112" s="3"/>
      <c r="E112" s="46"/>
      <c r="F112" s="3"/>
      <c r="G112" s="3"/>
      <c r="H112" s="3"/>
      <c r="I112" s="3"/>
    </row>
    <row r="113" spans="1:9" s="13" customFormat="1">
      <c r="A113" s="3"/>
      <c r="B113" s="3"/>
      <c r="C113" s="3"/>
      <c r="D113" s="3"/>
      <c r="E113" s="46"/>
      <c r="F113" s="3"/>
      <c r="G113" s="3"/>
      <c r="H113" s="3"/>
      <c r="I113" s="3"/>
    </row>
    <row r="114" spans="1:9" s="13" customFormat="1">
      <c r="A114" s="3"/>
      <c r="B114" s="3"/>
      <c r="C114" s="3"/>
      <c r="D114" s="3"/>
      <c r="E114" s="46"/>
      <c r="F114" s="3"/>
      <c r="G114" s="3"/>
      <c r="H114" s="3"/>
      <c r="I114" s="3"/>
    </row>
    <row r="115" spans="1:9" s="13" customFormat="1">
      <c r="A115" s="3"/>
      <c r="B115" s="3"/>
      <c r="C115" s="3"/>
      <c r="D115" s="3"/>
      <c r="E115" s="46"/>
      <c r="F115" s="3"/>
      <c r="G115" s="3"/>
      <c r="H115" s="3"/>
      <c r="I115" s="3"/>
    </row>
    <row r="116" spans="1:9" s="13" customFormat="1">
      <c r="A116" s="3"/>
      <c r="B116" s="3"/>
      <c r="C116" s="3"/>
      <c r="D116" s="3"/>
      <c r="E116" s="46"/>
      <c r="F116" s="3"/>
      <c r="G116" s="3"/>
      <c r="H116" s="3"/>
      <c r="I116" s="3"/>
    </row>
    <row r="117" spans="1:9" s="13" customFormat="1">
      <c r="A117" s="3"/>
      <c r="B117" s="3"/>
      <c r="C117" s="3"/>
      <c r="D117" s="3"/>
      <c r="E117" s="46"/>
      <c r="F117" s="3"/>
      <c r="G117" s="3"/>
      <c r="H117" s="3"/>
      <c r="I117" s="3"/>
    </row>
    <row r="118" spans="1:9" s="13" customFormat="1">
      <c r="A118" s="3"/>
      <c r="B118" s="3"/>
      <c r="C118" s="3"/>
      <c r="D118" s="3"/>
      <c r="E118" s="46"/>
      <c r="F118" s="3"/>
      <c r="G118" s="3"/>
      <c r="H118" s="3"/>
      <c r="I118" s="3"/>
    </row>
    <row r="119" spans="1:9" s="13" customFormat="1">
      <c r="A119" s="3"/>
      <c r="B119" s="3"/>
      <c r="C119" s="3"/>
      <c r="D119" s="3"/>
      <c r="E119" s="46"/>
      <c r="F119" s="3"/>
      <c r="G119" s="3"/>
      <c r="H119" s="3"/>
      <c r="I119" s="3"/>
    </row>
    <row r="120" spans="1:9" s="13" customFormat="1">
      <c r="A120" s="3"/>
      <c r="B120" s="3"/>
      <c r="C120" s="3"/>
      <c r="D120" s="3"/>
      <c r="E120" s="46"/>
      <c r="F120" s="3"/>
      <c r="G120" s="3"/>
      <c r="H120" s="3"/>
      <c r="I120" s="3"/>
    </row>
  </sheetData>
  <mergeCells count="2">
    <mergeCell ref="A2:D2"/>
    <mergeCell ref="B24:D24"/>
  </mergeCells>
  <pageMargins left="0.87" right="0.14000000000000001" top="0.43" bottom="0.09" header="0.16" footer="0.09"/>
  <pageSetup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0"/>
  <sheetViews>
    <sheetView workbookViewId="0">
      <selection activeCell="A3" sqref="A3"/>
    </sheetView>
  </sheetViews>
  <sheetFormatPr defaultRowHeight="12.75"/>
  <cols>
    <col min="1" max="1" width="42.140625" style="3" customWidth="1"/>
    <col min="2" max="2" width="17" style="3" customWidth="1"/>
    <col min="3" max="3" width="39.7109375" style="3" customWidth="1"/>
    <col min="4" max="4" width="18.28515625" style="3" customWidth="1"/>
    <col min="5" max="5" width="9.140625" style="46"/>
    <col min="6" max="16384" width="9.140625" style="3"/>
  </cols>
  <sheetData>
    <row r="1" spans="1:9" ht="14.25">
      <c r="A1" s="2"/>
      <c r="B1" s="2"/>
      <c r="C1" s="2"/>
      <c r="D1" s="2"/>
      <c r="E1" s="8"/>
      <c r="F1" s="2"/>
      <c r="G1" s="2"/>
      <c r="H1" s="2"/>
      <c r="I1" s="2"/>
    </row>
    <row r="2" spans="1:9" ht="23.25" customHeight="1">
      <c r="A2" s="152" t="s">
        <v>157</v>
      </c>
      <c r="B2" s="152"/>
      <c r="C2" s="152"/>
      <c r="D2" s="152"/>
      <c r="E2" s="8"/>
      <c r="F2" s="2"/>
      <c r="G2" s="2"/>
      <c r="H2" s="2"/>
      <c r="I2" s="2"/>
    </row>
    <row r="3" spans="1:9" ht="15.75">
      <c r="A3" s="1"/>
      <c r="B3" s="1"/>
      <c r="C3" s="2"/>
      <c r="D3" s="2"/>
      <c r="E3" s="8"/>
      <c r="F3" s="2"/>
      <c r="G3" s="2"/>
      <c r="H3" s="2"/>
      <c r="I3" s="2"/>
    </row>
    <row r="4" spans="1:9" ht="15.75">
      <c r="A4" s="11" t="s">
        <v>6</v>
      </c>
      <c r="B4" s="11" t="s">
        <v>64</v>
      </c>
      <c r="C4" s="11" t="s">
        <v>6</v>
      </c>
      <c r="D4" s="11" t="s">
        <v>64</v>
      </c>
      <c r="E4" s="8"/>
      <c r="F4" s="2"/>
      <c r="G4" s="2"/>
      <c r="H4" s="2"/>
      <c r="I4" s="2"/>
    </row>
    <row r="5" spans="1:9" ht="15.75">
      <c r="A5" s="39">
        <v>1</v>
      </c>
      <c r="B5" s="39">
        <v>2</v>
      </c>
      <c r="C5" s="39">
        <v>3</v>
      </c>
      <c r="D5" s="39">
        <v>4</v>
      </c>
      <c r="E5" s="8"/>
      <c r="F5" s="2"/>
      <c r="G5" s="2"/>
      <c r="H5" s="2"/>
      <c r="I5" s="2"/>
    </row>
    <row r="6" spans="1:9" ht="15.75">
      <c r="A6" s="40" t="s">
        <v>19</v>
      </c>
      <c r="B6" s="41">
        <f t="shared" ref="B6" si="0">B7+B19+B17</f>
        <v>175839489</v>
      </c>
      <c r="C6" s="40" t="s">
        <v>73</v>
      </c>
      <c r="D6" s="42">
        <f>D7+D8+D18</f>
        <v>136920524</v>
      </c>
      <c r="E6" s="8"/>
      <c r="F6" s="2"/>
      <c r="G6" s="2"/>
      <c r="H6" s="2"/>
      <c r="I6" s="2"/>
    </row>
    <row r="7" spans="1:9" s="10" customFormat="1" ht="15.75">
      <c r="A7" s="19" t="s">
        <v>9</v>
      </c>
      <c r="B7" s="26">
        <f>SUM(B8:B16)</f>
        <v>175759766</v>
      </c>
      <c r="C7" s="19" t="s">
        <v>1</v>
      </c>
      <c r="D7" s="19"/>
      <c r="E7" s="45"/>
      <c r="F7" s="9"/>
      <c r="G7" s="9"/>
      <c r="H7" s="9"/>
      <c r="I7" s="9"/>
    </row>
    <row r="8" spans="1:9" ht="15.75">
      <c r="A8" s="49" t="s">
        <v>29</v>
      </c>
      <c r="B8" s="64"/>
      <c r="C8" s="19" t="s">
        <v>46</v>
      </c>
      <c r="D8" s="26">
        <f>SUM(D9:D17)</f>
        <v>102630524</v>
      </c>
      <c r="E8" s="8"/>
      <c r="F8" s="2"/>
      <c r="G8" s="2"/>
      <c r="H8" s="2"/>
      <c r="I8" s="2"/>
    </row>
    <row r="9" spans="1:9" ht="14.25">
      <c r="A9" s="51" t="s">
        <v>30</v>
      </c>
      <c r="B9" s="63">
        <v>31018046</v>
      </c>
      <c r="C9" s="49" t="s">
        <v>52</v>
      </c>
      <c r="D9" s="63">
        <v>26583824</v>
      </c>
      <c r="E9" s="8"/>
      <c r="F9" s="2"/>
      <c r="G9" s="2"/>
      <c r="H9" s="2"/>
      <c r="I9" s="2"/>
    </row>
    <row r="10" spans="1:9" ht="14.25">
      <c r="A10" s="51" t="s">
        <v>32</v>
      </c>
      <c r="B10" s="63"/>
      <c r="C10" s="49" t="s">
        <v>53</v>
      </c>
      <c r="D10" s="63">
        <v>8640000</v>
      </c>
      <c r="E10" s="8"/>
      <c r="F10" s="2"/>
      <c r="G10" s="2"/>
      <c r="H10" s="2"/>
      <c r="I10" s="2"/>
    </row>
    <row r="11" spans="1:9" ht="14.25">
      <c r="A11" s="51" t="s">
        <v>45</v>
      </c>
      <c r="B11" s="63">
        <v>114878720</v>
      </c>
      <c r="C11" s="49" t="s">
        <v>54</v>
      </c>
      <c r="D11" s="63">
        <v>135000</v>
      </c>
      <c r="E11" s="8"/>
      <c r="F11" s="2"/>
      <c r="G11" s="2"/>
      <c r="H11" s="2"/>
      <c r="I11" s="2"/>
    </row>
    <row r="12" spans="1:9" ht="14.25">
      <c r="A12" s="51" t="s">
        <v>33</v>
      </c>
      <c r="B12" s="63">
        <v>8810000</v>
      </c>
      <c r="C12" s="49" t="s">
        <v>34</v>
      </c>
      <c r="D12" s="63">
        <v>38550000</v>
      </c>
      <c r="E12" s="8"/>
      <c r="F12" s="2"/>
      <c r="G12" s="2"/>
      <c r="H12" s="2"/>
      <c r="I12" s="2"/>
    </row>
    <row r="13" spans="1:9" ht="14.25">
      <c r="A13" s="51" t="s">
        <v>31</v>
      </c>
      <c r="B13" s="63">
        <v>4642000</v>
      </c>
      <c r="C13" s="49" t="s">
        <v>35</v>
      </c>
      <c r="D13" s="63">
        <v>28221700</v>
      </c>
      <c r="E13" s="8"/>
      <c r="F13" s="2"/>
      <c r="G13" s="2"/>
      <c r="H13" s="2"/>
      <c r="I13" s="2"/>
    </row>
    <row r="14" spans="1:9" ht="14.25">
      <c r="A14" s="51" t="s">
        <v>36</v>
      </c>
      <c r="B14" s="63">
        <v>16411000</v>
      </c>
      <c r="C14" s="49" t="s">
        <v>37</v>
      </c>
      <c r="D14" s="63">
        <v>250000</v>
      </c>
      <c r="E14" s="8"/>
      <c r="F14" s="2"/>
      <c r="G14" s="2"/>
      <c r="H14" s="2"/>
      <c r="I14" s="2"/>
    </row>
    <row r="15" spans="1:9" ht="14.25">
      <c r="A15" s="51" t="s">
        <v>58</v>
      </c>
      <c r="B15" s="63"/>
      <c r="C15" s="49" t="s">
        <v>57</v>
      </c>
      <c r="D15" s="63">
        <v>250000</v>
      </c>
      <c r="E15" s="8"/>
      <c r="F15" s="2"/>
      <c r="G15" s="2"/>
      <c r="H15" s="2"/>
      <c r="I15" s="2"/>
    </row>
    <row r="16" spans="1:9" ht="14.25">
      <c r="A16" s="51" t="s">
        <v>79</v>
      </c>
      <c r="B16" s="63"/>
      <c r="C16" s="49" t="s">
        <v>80</v>
      </c>
      <c r="D16" s="63"/>
      <c r="E16" s="8"/>
      <c r="F16" s="2"/>
      <c r="G16" s="2"/>
      <c r="H16" s="2"/>
      <c r="I16" s="2"/>
    </row>
    <row r="17" spans="1:9" s="10" customFormat="1" ht="15.75">
      <c r="A17" s="19" t="s">
        <v>40</v>
      </c>
      <c r="B17" s="26">
        <f t="shared" ref="B17" si="1">SUM(B18:B18)</f>
        <v>0</v>
      </c>
      <c r="C17" s="49" t="s">
        <v>0</v>
      </c>
      <c r="D17" s="63"/>
      <c r="E17" s="45"/>
      <c r="F17" s="9"/>
      <c r="G17" s="9"/>
      <c r="H17" s="9"/>
    </row>
    <row r="18" spans="1:9" ht="15.75">
      <c r="A18" s="17" t="s">
        <v>20</v>
      </c>
      <c r="B18" s="64"/>
      <c r="C18" s="19" t="s">
        <v>72</v>
      </c>
      <c r="D18" s="26">
        <f>SUM(D19:D23)</f>
        <v>34290000</v>
      </c>
      <c r="E18" s="8"/>
      <c r="F18" s="2"/>
      <c r="G18" s="2"/>
      <c r="H18" s="2"/>
      <c r="I18" s="2"/>
    </row>
    <row r="19" spans="1:9" s="10" customFormat="1" ht="15.75">
      <c r="A19" s="19" t="s">
        <v>41</v>
      </c>
      <c r="B19" s="61">
        <v>79723</v>
      </c>
      <c r="C19" s="17" t="s">
        <v>26</v>
      </c>
      <c r="D19" s="63"/>
      <c r="E19" s="45"/>
      <c r="F19" s="9"/>
      <c r="G19" s="9"/>
      <c r="H19" s="9"/>
      <c r="I19" s="9"/>
    </row>
    <row r="20" spans="1:9" ht="14.25">
      <c r="A20" s="43"/>
      <c r="B20" s="43"/>
      <c r="C20" s="17" t="s">
        <v>38</v>
      </c>
      <c r="D20" s="63">
        <v>6809000</v>
      </c>
      <c r="E20" s="8"/>
      <c r="F20" s="2"/>
      <c r="G20" s="2"/>
      <c r="H20" s="2"/>
      <c r="I20" s="2"/>
    </row>
    <row r="21" spans="1:9" s="10" customFormat="1" ht="14.25">
      <c r="A21" s="29"/>
      <c r="B21" s="29"/>
      <c r="C21" s="17" t="s">
        <v>39</v>
      </c>
      <c r="D21" s="63"/>
      <c r="E21" s="45"/>
      <c r="F21" s="9"/>
      <c r="G21" s="9"/>
      <c r="H21" s="9"/>
      <c r="I21" s="9"/>
    </row>
    <row r="22" spans="1:9" s="10" customFormat="1" ht="14.25">
      <c r="A22" s="29"/>
      <c r="B22" s="29"/>
      <c r="C22" s="17" t="s">
        <v>14</v>
      </c>
      <c r="D22" s="63">
        <v>44000</v>
      </c>
      <c r="E22" s="45"/>
      <c r="F22" s="9"/>
      <c r="G22" s="9"/>
      <c r="H22" s="9"/>
      <c r="I22" s="9"/>
    </row>
    <row r="23" spans="1:9" ht="14.25">
      <c r="A23" s="44"/>
      <c r="B23" s="44"/>
      <c r="C23" s="30" t="s">
        <v>0</v>
      </c>
      <c r="D23" s="63">
        <v>27437000</v>
      </c>
      <c r="E23" s="8"/>
      <c r="F23" s="2"/>
      <c r="G23" s="2"/>
      <c r="H23" s="2"/>
      <c r="I23" s="2"/>
    </row>
    <row r="24" spans="1:9" s="6" customFormat="1" ht="17.25">
      <c r="A24" s="31" t="s">
        <v>69</v>
      </c>
      <c r="B24" s="153">
        <f>B6-D6</f>
        <v>38918965</v>
      </c>
      <c r="C24" s="153"/>
      <c r="D24" s="153"/>
      <c r="E24" s="21"/>
      <c r="F24" s="5"/>
      <c r="G24" s="5"/>
      <c r="H24" s="5"/>
      <c r="I24" s="5"/>
    </row>
    <row r="25" spans="1:9" ht="15.75">
      <c r="A25" s="4"/>
      <c r="B25" s="4"/>
    </row>
    <row r="26" spans="1:9" ht="15.75">
      <c r="A26" s="4"/>
      <c r="B26" s="4"/>
    </row>
    <row r="27" spans="1:9" s="13" customFormat="1">
      <c r="A27" s="3"/>
      <c r="B27" s="3"/>
      <c r="C27" s="3"/>
      <c r="D27" s="3"/>
      <c r="E27" s="46"/>
      <c r="F27" s="3"/>
      <c r="G27" s="3"/>
      <c r="H27" s="3"/>
      <c r="I27" s="3"/>
    </row>
    <row r="28" spans="1:9" s="13" customFormat="1">
      <c r="A28" s="3"/>
      <c r="B28" s="3"/>
      <c r="C28" s="3"/>
      <c r="D28" s="3"/>
      <c r="E28" s="46"/>
      <c r="F28" s="3"/>
      <c r="G28" s="3"/>
      <c r="H28" s="3"/>
      <c r="I28" s="3"/>
    </row>
    <row r="29" spans="1:9" s="13" customFormat="1">
      <c r="A29" s="3"/>
      <c r="B29" s="3"/>
      <c r="C29" s="3"/>
      <c r="D29" s="3"/>
      <c r="E29" s="46"/>
      <c r="F29" s="3"/>
      <c r="G29" s="3"/>
      <c r="H29" s="3"/>
      <c r="I29" s="3"/>
    </row>
    <row r="30" spans="1:9" s="13" customFormat="1">
      <c r="A30" s="3"/>
      <c r="B30" s="3"/>
      <c r="C30" s="3"/>
      <c r="D30" s="3"/>
      <c r="E30" s="46"/>
      <c r="F30" s="3"/>
      <c r="G30" s="3"/>
      <c r="H30" s="3"/>
      <c r="I30" s="3"/>
    </row>
    <row r="31" spans="1:9" s="13" customFormat="1">
      <c r="A31" s="3"/>
      <c r="B31" s="3"/>
      <c r="C31" s="3"/>
      <c r="D31" s="3"/>
      <c r="E31" s="46"/>
      <c r="F31" s="3"/>
      <c r="G31" s="3"/>
      <c r="H31" s="3"/>
      <c r="I31" s="3"/>
    </row>
    <row r="32" spans="1:9" s="13" customFormat="1">
      <c r="A32" s="3"/>
      <c r="B32" s="3"/>
      <c r="C32" s="3"/>
      <c r="D32" s="3"/>
      <c r="E32" s="46"/>
      <c r="F32" s="3"/>
      <c r="G32" s="3"/>
      <c r="H32" s="3"/>
      <c r="I32" s="3"/>
    </row>
    <row r="33" spans="1:9" s="13" customFormat="1">
      <c r="A33" s="3"/>
      <c r="B33" s="3"/>
      <c r="C33" s="3"/>
      <c r="D33" s="3"/>
      <c r="E33" s="46"/>
      <c r="F33" s="3"/>
      <c r="G33" s="3"/>
      <c r="H33" s="3"/>
      <c r="I33" s="3"/>
    </row>
    <row r="34" spans="1:9" s="13" customFormat="1">
      <c r="A34" s="3"/>
      <c r="B34" s="3"/>
      <c r="C34" s="3"/>
      <c r="D34" s="3"/>
      <c r="E34" s="46"/>
      <c r="F34" s="3"/>
      <c r="G34" s="3"/>
      <c r="H34" s="3"/>
      <c r="I34" s="3"/>
    </row>
    <row r="35" spans="1:9" s="13" customFormat="1">
      <c r="A35" s="3"/>
      <c r="B35" s="3"/>
      <c r="C35" s="3"/>
      <c r="D35" s="3"/>
      <c r="E35" s="46"/>
      <c r="F35" s="3"/>
      <c r="G35" s="3"/>
      <c r="H35" s="3"/>
      <c r="I35" s="3"/>
    </row>
    <row r="36" spans="1:9" s="13" customFormat="1">
      <c r="A36" s="3"/>
      <c r="B36" s="3"/>
      <c r="C36" s="3"/>
      <c r="D36" s="3"/>
      <c r="E36" s="46"/>
      <c r="F36" s="3"/>
      <c r="G36" s="3"/>
      <c r="H36" s="3"/>
      <c r="I36" s="3"/>
    </row>
    <row r="37" spans="1:9" s="13" customFormat="1">
      <c r="A37" s="3"/>
      <c r="B37" s="3"/>
      <c r="C37" s="3"/>
      <c r="D37" s="3"/>
      <c r="E37" s="46"/>
      <c r="F37" s="3"/>
      <c r="G37" s="3"/>
      <c r="H37" s="3"/>
      <c r="I37" s="3"/>
    </row>
    <row r="38" spans="1:9" s="13" customFormat="1">
      <c r="A38" s="3"/>
      <c r="B38" s="3"/>
      <c r="C38" s="3"/>
      <c r="D38" s="3"/>
      <c r="E38" s="46"/>
      <c r="F38" s="3"/>
      <c r="G38" s="3"/>
      <c r="H38" s="3"/>
      <c r="I38" s="3"/>
    </row>
    <row r="39" spans="1:9" s="13" customFormat="1">
      <c r="A39" s="3"/>
      <c r="B39" s="3"/>
      <c r="C39" s="3"/>
      <c r="D39" s="3"/>
      <c r="E39" s="46"/>
      <c r="F39" s="3"/>
      <c r="G39" s="3"/>
      <c r="H39" s="3"/>
      <c r="I39" s="3"/>
    </row>
    <row r="40" spans="1:9" s="13" customFormat="1">
      <c r="A40" s="3"/>
      <c r="B40" s="3"/>
      <c r="C40" s="3"/>
      <c r="D40" s="3"/>
      <c r="E40" s="46"/>
      <c r="F40" s="3"/>
      <c r="G40" s="3"/>
      <c r="H40" s="3"/>
      <c r="I40" s="3"/>
    </row>
    <row r="41" spans="1:9" s="13" customFormat="1">
      <c r="A41" s="3"/>
      <c r="B41" s="3"/>
      <c r="C41" s="3"/>
      <c r="D41" s="3"/>
      <c r="E41" s="46"/>
      <c r="F41" s="3"/>
      <c r="G41" s="3"/>
      <c r="H41" s="3"/>
      <c r="I41" s="3"/>
    </row>
    <row r="42" spans="1:9" s="13" customFormat="1">
      <c r="A42" s="3"/>
      <c r="B42" s="3"/>
      <c r="C42" s="3"/>
      <c r="D42" s="3"/>
      <c r="E42" s="46"/>
      <c r="F42" s="3"/>
      <c r="G42" s="3"/>
      <c r="H42" s="3"/>
      <c r="I42" s="3"/>
    </row>
    <row r="43" spans="1:9" s="13" customFormat="1">
      <c r="A43" s="3"/>
      <c r="B43" s="3"/>
      <c r="C43" s="3"/>
      <c r="D43" s="3"/>
      <c r="E43" s="46"/>
      <c r="F43" s="3"/>
      <c r="G43" s="3"/>
      <c r="H43" s="3"/>
      <c r="I43" s="3"/>
    </row>
    <row r="44" spans="1:9" s="13" customFormat="1">
      <c r="A44" s="3"/>
      <c r="B44" s="3"/>
      <c r="C44" s="3"/>
      <c r="D44" s="3"/>
      <c r="E44" s="46"/>
      <c r="F44" s="3"/>
      <c r="G44" s="3"/>
      <c r="H44" s="3"/>
      <c r="I44" s="3"/>
    </row>
    <row r="45" spans="1:9" s="13" customFormat="1">
      <c r="A45" s="3"/>
      <c r="B45" s="3"/>
      <c r="C45" s="3"/>
      <c r="D45" s="3"/>
      <c r="E45" s="46"/>
      <c r="F45" s="3"/>
      <c r="G45" s="3"/>
      <c r="H45" s="3"/>
      <c r="I45" s="3"/>
    </row>
    <row r="46" spans="1:9" s="13" customFormat="1">
      <c r="A46" s="3"/>
      <c r="B46" s="3"/>
      <c r="C46" s="3"/>
      <c r="D46" s="3"/>
      <c r="E46" s="46"/>
      <c r="F46" s="3"/>
      <c r="G46" s="3"/>
      <c r="H46" s="3"/>
      <c r="I46" s="3"/>
    </row>
    <row r="47" spans="1:9" s="13" customFormat="1">
      <c r="A47" s="3"/>
      <c r="B47" s="3"/>
      <c r="C47" s="3"/>
      <c r="D47" s="3"/>
      <c r="E47" s="46"/>
      <c r="F47" s="3"/>
      <c r="G47" s="3"/>
      <c r="H47" s="3"/>
      <c r="I47" s="3"/>
    </row>
    <row r="48" spans="1:9" s="13" customFormat="1">
      <c r="A48" s="3"/>
      <c r="B48" s="3"/>
      <c r="C48" s="3"/>
      <c r="D48" s="3"/>
      <c r="E48" s="46"/>
      <c r="F48" s="3"/>
      <c r="G48" s="3"/>
      <c r="H48" s="3"/>
      <c r="I48" s="3"/>
    </row>
    <row r="49" spans="1:9" s="13" customFormat="1">
      <c r="A49" s="3"/>
      <c r="B49" s="3"/>
      <c r="C49" s="3"/>
      <c r="D49" s="3"/>
      <c r="E49" s="46"/>
      <c r="F49" s="3"/>
      <c r="G49" s="3"/>
      <c r="H49" s="3"/>
      <c r="I49" s="3"/>
    </row>
    <row r="50" spans="1:9" s="13" customFormat="1">
      <c r="A50" s="3"/>
      <c r="B50" s="3"/>
      <c r="C50" s="3"/>
      <c r="D50" s="3"/>
      <c r="E50" s="46"/>
      <c r="F50" s="3"/>
      <c r="G50" s="3"/>
      <c r="H50" s="3"/>
      <c r="I50" s="3"/>
    </row>
    <row r="51" spans="1:9" s="13" customFormat="1">
      <c r="A51" s="3"/>
      <c r="B51" s="3"/>
      <c r="C51" s="3"/>
      <c r="D51" s="3"/>
      <c r="E51" s="46"/>
      <c r="F51" s="3"/>
      <c r="G51" s="3"/>
      <c r="H51" s="3"/>
      <c r="I51" s="3"/>
    </row>
    <row r="52" spans="1:9" s="13" customFormat="1">
      <c r="A52" s="3"/>
      <c r="B52" s="3"/>
      <c r="C52" s="3"/>
      <c r="D52" s="3"/>
      <c r="E52" s="46"/>
      <c r="F52" s="3"/>
      <c r="G52" s="3"/>
      <c r="H52" s="3"/>
      <c r="I52" s="3"/>
    </row>
    <row r="53" spans="1:9" s="13" customFormat="1">
      <c r="A53" s="3"/>
      <c r="B53" s="3"/>
      <c r="C53" s="3"/>
      <c r="D53" s="3"/>
      <c r="E53" s="46"/>
      <c r="F53" s="3"/>
      <c r="G53" s="3"/>
      <c r="H53" s="3"/>
      <c r="I53" s="3"/>
    </row>
    <row r="54" spans="1:9" s="13" customFormat="1">
      <c r="A54" s="3"/>
      <c r="B54" s="3"/>
      <c r="C54" s="3"/>
      <c r="D54" s="3"/>
      <c r="E54" s="46"/>
      <c r="F54" s="3"/>
      <c r="G54" s="3"/>
      <c r="H54" s="3"/>
      <c r="I54" s="3"/>
    </row>
    <row r="55" spans="1:9" s="13" customFormat="1">
      <c r="A55" s="3"/>
      <c r="B55" s="3"/>
      <c r="C55" s="3"/>
      <c r="D55" s="3"/>
      <c r="E55" s="46"/>
      <c r="F55" s="3"/>
      <c r="G55" s="3"/>
      <c r="H55" s="3"/>
      <c r="I55" s="3"/>
    </row>
    <row r="56" spans="1:9" s="13" customFormat="1">
      <c r="A56" s="3"/>
      <c r="B56" s="3"/>
      <c r="C56" s="3"/>
      <c r="D56" s="3"/>
      <c r="E56" s="46"/>
      <c r="F56" s="3"/>
      <c r="G56" s="3"/>
      <c r="H56" s="3"/>
      <c r="I56" s="3"/>
    </row>
    <row r="57" spans="1:9" s="13" customFormat="1">
      <c r="A57" s="3"/>
      <c r="B57" s="3"/>
      <c r="C57" s="3"/>
      <c r="D57" s="3"/>
      <c r="E57" s="46"/>
      <c r="F57" s="3"/>
      <c r="G57" s="3"/>
      <c r="H57" s="3"/>
      <c r="I57" s="3"/>
    </row>
    <row r="58" spans="1:9" s="13" customFormat="1">
      <c r="A58" s="3"/>
      <c r="B58" s="3"/>
      <c r="C58" s="3"/>
      <c r="D58" s="3"/>
      <c r="E58" s="46"/>
      <c r="F58" s="3"/>
      <c r="G58" s="3"/>
      <c r="H58" s="3"/>
      <c r="I58" s="3"/>
    </row>
    <row r="59" spans="1:9" s="13" customFormat="1">
      <c r="A59" s="3"/>
      <c r="B59" s="3"/>
      <c r="C59" s="3"/>
      <c r="D59" s="3"/>
      <c r="E59" s="46"/>
      <c r="F59" s="3"/>
      <c r="G59" s="3"/>
      <c r="H59" s="3"/>
      <c r="I59" s="3"/>
    </row>
    <row r="60" spans="1:9" s="13" customFormat="1">
      <c r="A60" s="3"/>
      <c r="B60" s="3"/>
      <c r="C60" s="3"/>
      <c r="D60" s="3"/>
      <c r="E60" s="46"/>
      <c r="F60" s="3"/>
      <c r="G60" s="3"/>
      <c r="H60" s="3"/>
      <c r="I60" s="3"/>
    </row>
    <row r="61" spans="1:9" s="13" customFormat="1">
      <c r="A61" s="3"/>
      <c r="B61" s="3"/>
      <c r="C61" s="3"/>
      <c r="D61" s="3"/>
      <c r="E61" s="46"/>
      <c r="F61" s="3"/>
      <c r="G61" s="3"/>
      <c r="H61" s="3"/>
      <c r="I61" s="3"/>
    </row>
    <row r="62" spans="1:9" s="13" customFormat="1">
      <c r="A62" s="3"/>
      <c r="B62" s="3"/>
      <c r="C62" s="3"/>
      <c r="D62" s="3"/>
      <c r="E62" s="46"/>
      <c r="F62" s="3"/>
      <c r="G62" s="3"/>
      <c r="H62" s="3"/>
      <c r="I62" s="3"/>
    </row>
    <row r="63" spans="1:9" s="13" customFormat="1">
      <c r="A63" s="3"/>
      <c r="B63" s="3"/>
      <c r="C63" s="3"/>
      <c r="D63" s="3"/>
      <c r="E63" s="46"/>
      <c r="F63" s="3"/>
      <c r="G63" s="3"/>
      <c r="H63" s="3"/>
      <c r="I63" s="3"/>
    </row>
    <row r="64" spans="1:9" s="13" customFormat="1">
      <c r="A64" s="3"/>
      <c r="B64" s="3"/>
      <c r="C64" s="3"/>
      <c r="D64" s="3"/>
      <c r="E64" s="46"/>
      <c r="F64" s="3"/>
      <c r="G64" s="3"/>
      <c r="H64" s="3"/>
      <c r="I64" s="3"/>
    </row>
    <row r="65" spans="1:9" s="13" customFormat="1">
      <c r="A65" s="3"/>
      <c r="B65" s="3"/>
      <c r="C65" s="3"/>
      <c r="D65" s="3"/>
      <c r="E65" s="46"/>
      <c r="F65" s="3"/>
      <c r="G65" s="3"/>
      <c r="H65" s="3"/>
      <c r="I65" s="3"/>
    </row>
    <row r="66" spans="1:9" s="13" customFormat="1">
      <c r="A66" s="3"/>
      <c r="B66" s="3"/>
      <c r="C66" s="3"/>
      <c r="D66" s="3"/>
      <c r="E66" s="46"/>
      <c r="F66" s="3"/>
      <c r="G66" s="3"/>
      <c r="H66" s="3"/>
      <c r="I66" s="3"/>
    </row>
    <row r="67" spans="1:9" s="13" customFormat="1">
      <c r="A67" s="3"/>
      <c r="B67" s="3"/>
      <c r="C67" s="3"/>
      <c r="D67" s="3"/>
      <c r="E67" s="46"/>
      <c r="F67" s="3"/>
      <c r="G67" s="3"/>
      <c r="H67" s="3"/>
      <c r="I67" s="3"/>
    </row>
    <row r="68" spans="1:9" s="13" customFormat="1">
      <c r="A68" s="3"/>
      <c r="B68" s="3"/>
      <c r="C68" s="3"/>
      <c r="D68" s="3"/>
      <c r="E68" s="46"/>
      <c r="F68" s="3"/>
      <c r="G68" s="3"/>
      <c r="H68" s="3"/>
      <c r="I68" s="3"/>
    </row>
    <row r="69" spans="1:9" s="13" customFormat="1">
      <c r="A69" s="3"/>
      <c r="B69" s="3"/>
      <c r="C69" s="3"/>
      <c r="D69" s="3"/>
      <c r="E69" s="46"/>
      <c r="F69" s="3"/>
      <c r="G69" s="3"/>
      <c r="H69" s="3"/>
      <c r="I69" s="3"/>
    </row>
    <row r="70" spans="1:9" s="13" customFormat="1">
      <c r="A70" s="3"/>
      <c r="B70" s="3"/>
      <c r="C70" s="3"/>
      <c r="D70" s="3"/>
      <c r="E70" s="46"/>
      <c r="F70" s="3"/>
      <c r="G70" s="3"/>
      <c r="H70" s="3"/>
      <c r="I70" s="3"/>
    </row>
    <row r="71" spans="1:9" s="13" customFormat="1">
      <c r="A71" s="3"/>
      <c r="B71" s="3"/>
      <c r="C71" s="3"/>
      <c r="D71" s="3"/>
      <c r="E71" s="46"/>
      <c r="F71" s="3"/>
      <c r="G71" s="3"/>
      <c r="H71" s="3"/>
      <c r="I71" s="3"/>
    </row>
    <row r="72" spans="1:9" s="13" customFormat="1">
      <c r="A72" s="3"/>
      <c r="B72" s="3"/>
      <c r="C72" s="3"/>
      <c r="D72" s="3"/>
      <c r="E72" s="46"/>
      <c r="F72" s="3"/>
      <c r="G72" s="3"/>
      <c r="H72" s="3"/>
      <c r="I72" s="3"/>
    </row>
    <row r="73" spans="1:9" s="13" customFormat="1">
      <c r="A73" s="3"/>
      <c r="B73" s="3"/>
      <c r="C73" s="3"/>
      <c r="D73" s="3"/>
      <c r="E73" s="46"/>
      <c r="F73" s="3"/>
      <c r="G73" s="3"/>
      <c r="H73" s="3"/>
      <c r="I73" s="3"/>
    </row>
    <row r="74" spans="1:9" s="13" customFormat="1">
      <c r="A74" s="3"/>
      <c r="B74" s="3"/>
      <c r="C74" s="3"/>
      <c r="D74" s="3"/>
      <c r="E74" s="46"/>
      <c r="F74" s="3"/>
      <c r="G74" s="3"/>
      <c r="H74" s="3"/>
      <c r="I74" s="3"/>
    </row>
    <row r="75" spans="1:9" s="13" customFormat="1">
      <c r="A75" s="3"/>
      <c r="B75" s="3"/>
      <c r="C75" s="3"/>
      <c r="D75" s="3"/>
      <c r="E75" s="46"/>
      <c r="F75" s="3"/>
      <c r="G75" s="3"/>
      <c r="H75" s="3"/>
      <c r="I75" s="3"/>
    </row>
    <row r="76" spans="1:9" s="13" customFormat="1">
      <c r="A76" s="3"/>
      <c r="B76" s="3"/>
      <c r="C76" s="3"/>
      <c r="D76" s="3"/>
      <c r="E76" s="46"/>
      <c r="F76" s="3"/>
      <c r="G76" s="3"/>
      <c r="H76" s="3"/>
      <c r="I76" s="3"/>
    </row>
    <row r="77" spans="1:9" s="13" customFormat="1">
      <c r="A77" s="3"/>
      <c r="B77" s="3"/>
      <c r="C77" s="3"/>
      <c r="D77" s="3"/>
      <c r="E77" s="46"/>
      <c r="F77" s="3"/>
      <c r="G77" s="3"/>
      <c r="H77" s="3"/>
      <c r="I77" s="3"/>
    </row>
    <row r="78" spans="1:9" s="13" customFormat="1">
      <c r="A78" s="3"/>
      <c r="B78" s="3"/>
      <c r="C78" s="3"/>
      <c r="D78" s="3"/>
      <c r="E78" s="46"/>
      <c r="F78" s="3"/>
      <c r="G78" s="3"/>
      <c r="H78" s="3"/>
      <c r="I78" s="3"/>
    </row>
    <row r="79" spans="1:9" s="13" customFormat="1">
      <c r="A79" s="3"/>
      <c r="B79" s="3"/>
      <c r="C79" s="3"/>
      <c r="D79" s="3"/>
      <c r="E79" s="46"/>
      <c r="F79" s="3"/>
      <c r="G79" s="3"/>
      <c r="H79" s="3"/>
      <c r="I79" s="3"/>
    </row>
    <row r="80" spans="1:9" s="13" customFormat="1">
      <c r="A80" s="3"/>
      <c r="B80" s="3"/>
      <c r="C80" s="3"/>
      <c r="D80" s="3"/>
      <c r="E80" s="46"/>
      <c r="F80" s="3"/>
      <c r="G80" s="3"/>
      <c r="H80" s="3"/>
      <c r="I80" s="3"/>
    </row>
    <row r="81" spans="1:9" s="13" customFormat="1">
      <c r="A81" s="3"/>
      <c r="B81" s="3"/>
      <c r="C81" s="3"/>
      <c r="D81" s="3"/>
      <c r="E81" s="46"/>
      <c r="F81" s="3"/>
      <c r="G81" s="3"/>
      <c r="H81" s="3"/>
      <c r="I81" s="3"/>
    </row>
    <row r="82" spans="1:9" s="13" customFormat="1">
      <c r="A82" s="3"/>
      <c r="B82" s="3"/>
      <c r="C82" s="3"/>
      <c r="D82" s="3"/>
      <c r="E82" s="46"/>
      <c r="F82" s="3"/>
      <c r="G82" s="3"/>
      <c r="H82" s="3"/>
      <c r="I82" s="3"/>
    </row>
    <row r="83" spans="1:9" s="13" customFormat="1">
      <c r="A83" s="3"/>
      <c r="B83" s="3"/>
      <c r="C83" s="3"/>
      <c r="D83" s="3"/>
      <c r="E83" s="46"/>
      <c r="F83" s="3"/>
      <c r="G83" s="3"/>
      <c r="H83" s="3"/>
      <c r="I83" s="3"/>
    </row>
    <row r="84" spans="1:9" s="13" customFormat="1">
      <c r="A84" s="3"/>
      <c r="B84" s="3"/>
      <c r="C84" s="3"/>
      <c r="D84" s="3"/>
      <c r="E84" s="46"/>
      <c r="F84" s="3"/>
      <c r="G84" s="3"/>
      <c r="H84" s="3"/>
      <c r="I84" s="3"/>
    </row>
    <row r="85" spans="1:9" s="13" customFormat="1">
      <c r="A85" s="3"/>
      <c r="B85" s="3"/>
      <c r="C85" s="3"/>
      <c r="D85" s="3"/>
      <c r="E85" s="46"/>
      <c r="F85" s="3"/>
      <c r="G85" s="3"/>
      <c r="H85" s="3"/>
      <c r="I85" s="3"/>
    </row>
    <row r="86" spans="1:9" s="13" customFormat="1">
      <c r="A86" s="3"/>
      <c r="B86" s="3"/>
      <c r="C86" s="3"/>
      <c r="D86" s="3"/>
      <c r="E86" s="46"/>
      <c r="F86" s="3"/>
      <c r="G86" s="3"/>
      <c r="H86" s="3"/>
      <c r="I86" s="3"/>
    </row>
    <row r="87" spans="1:9" s="13" customFormat="1">
      <c r="A87" s="3"/>
      <c r="B87" s="3"/>
      <c r="C87" s="3"/>
      <c r="D87" s="3"/>
      <c r="E87" s="46"/>
      <c r="F87" s="3"/>
      <c r="G87" s="3"/>
      <c r="H87" s="3"/>
      <c r="I87" s="3"/>
    </row>
    <row r="88" spans="1:9" s="13" customFormat="1">
      <c r="A88" s="3"/>
      <c r="B88" s="3"/>
      <c r="C88" s="3"/>
      <c r="D88" s="3"/>
      <c r="E88" s="46"/>
      <c r="F88" s="3"/>
      <c r="G88" s="3"/>
      <c r="H88" s="3"/>
      <c r="I88" s="3"/>
    </row>
    <row r="89" spans="1:9" s="13" customFormat="1">
      <c r="A89" s="3"/>
      <c r="B89" s="3"/>
      <c r="C89" s="3"/>
      <c r="D89" s="3"/>
      <c r="E89" s="46"/>
      <c r="F89" s="3"/>
      <c r="G89" s="3"/>
      <c r="H89" s="3"/>
      <c r="I89" s="3"/>
    </row>
    <row r="90" spans="1:9" s="13" customFormat="1">
      <c r="A90" s="3"/>
      <c r="B90" s="3"/>
      <c r="C90" s="3"/>
      <c r="D90" s="3"/>
      <c r="E90" s="46"/>
      <c r="F90" s="3"/>
      <c r="G90" s="3"/>
      <c r="H90" s="3"/>
      <c r="I90" s="3"/>
    </row>
    <row r="91" spans="1:9" s="13" customFormat="1">
      <c r="A91" s="3"/>
      <c r="B91" s="3"/>
      <c r="C91" s="3"/>
      <c r="D91" s="3"/>
      <c r="E91" s="46"/>
      <c r="F91" s="3"/>
      <c r="G91" s="3"/>
      <c r="H91" s="3"/>
      <c r="I91" s="3"/>
    </row>
    <row r="92" spans="1:9" s="13" customFormat="1">
      <c r="A92" s="3"/>
      <c r="B92" s="3"/>
      <c r="C92" s="3"/>
      <c r="D92" s="3"/>
      <c r="E92" s="46"/>
      <c r="F92" s="3"/>
      <c r="G92" s="3"/>
      <c r="H92" s="3"/>
      <c r="I92" s="3"/>
    </row>
    <row r="93" spans="1:9" s="13" customFormat="1">
      <c r="A93" s="3"/>
      <c r="B93" s="3"/>
      <c r="C93" s="3"/>
      <c r="D93" s="3"/>
      <c r="E93" s="46"/>
      <c r="F93" s="3"/>
      <c r="G93" s="3"/>
      <c r="H93" s="3"/>
      <c r="I93" s="3"/>
    </row>
    <row r="94" spans="1:9" s="13" customFormat="1">
      <c r="A94" s="3"/>
      <c r="B94" s="3"/>
      <c r="C94" s="3"/>
      <c r="D94" s="3"/>
      <c r="E94" s="46"/>
      <c r="F94" s="3"/>
      <c r="G94" s="3"/>
      <c r="H94" s="3"/>
      <c r="I94" s="3"/>
    </row>
    <row r="95" spans="1:9" s="13" customFormat="1">
      <c r="A95" s="3"/>
      <c r="B95" s="3"/>
      <c r="C95" s="3"/>
      <c r="D95" s="3"/>
      <c r="E95" s="46"/>
      <c r="F95" s="3"/>
      <c r="G95" s="3"/>
      <c r="H95" s="3"/>
      <c r="I95" s="3"/>
    </row>
    <row r="96" spans="1:9" s="13" customFormat="1">
      <c r="A96" s="3"/>
      <c r="B96" s="3"/>
      <c r="C96" s="3"/>
      <c r="D96" s="3"/>
      <c r="E96" s="46"/>
      <c r="F96" s="3"/>
      <c r="G96" s="3"/>
      <c r="H96" s="3"/>
      <c r="I96" s="3"/>
    </row>
    <row r="97" spans="1:9" s="13" customFormat="1">
      <c r="A97" s="3"/>
      <c r="B97" s="3"/>
      <c r="C97" s="3"/>
      <c r="D97" s="3"/>
      <c r="E97" s="46"/>
      <c r="F97" s="3"/>
      <c r="G97" s="3"/>
      <c r="H97" s="3"/>
      <c r="I97" s="3"/>
    </row>
    <row r="98" spans="1:9" s="13" customFormat="1">
      <c r="A98" s="3"/>
      <c r="B98" s="3"/>
      <c r="C98" s="3"/>
      <c r="D98" s="3"/>
      <c r="E98" s="46"/>
      <c r="F98" s="3"/>
      <c r="G98" s="3"/>
      <c r="H98" s="3"/>
      <c r="I98" s="3"/>
    </row>
    <row r="99" spans="1:9" s="13" customFormat="1">
      <c r="A99" s="3"/>
      <c r="B99" s="3"/>
      <c r="C99" s="3"/>
      <c r="D99" s="3"/>
      <c r="E99" s="46"/>
      <c r="F99" s="3"/>
      <c r="G99" s="3"/>
      <c r="H99" s="3"/>
      <c r="I99" s="3"/>
    </row>
    <row r="100" spans="1:9" s="13" customFormat="1">
      <c r="A100" s="3"/>
      <c r="B100" s="3"/>
      <c r="C100" s="3"/>
      <c r="D100" s="3"/>
      <c r="E100" s="46"/>
      <c r="F100" s="3"/>
      <c r="G100" s="3"/>
      <c r="H100" s="3"/>
      <c r="I100" s="3"/>
    </row>
    <row r="101" spans="1:9" s="13" customFormat="1">
      <c r="A101" s="3"/>
      <c r="B101" s="3"/>
      <c r="C101" s="3"/>
      <c r="D101" s="3"/>
      <c r="E101" s="46"/>
      <c r="F101" s="3"/>
      <c r="G101" s="3"/>
      <c r="H101" s="3"/>
      <c r="I101" s="3"/>
    </row>
    <row r="102" spans="1:9" s="13" customFormat="1">
      <c r="A102" s="3"/>
      <c r="B102" s="3"/>
      <c r="C102" s="3"/>
      <c r="D102" s="3"/>
      <c r="E102" s="46"/>
      <c r="F102" s="3"/>
      <c r="G102" s="3"/>
      <c r="H102" s="3"/>
      <c r="I102" s="3"/>
    </row>
    <row r="103" spans="1:9" s="13" customFormat="1">
      <c r="A103" s="3"/>
      <c r="B103" s="3"/>
      <c r="C103" s="3"/>
      <c r="D103" s="3"/>
      <c r="E103" s="46"/>
      <c r="F103" s="3"/>
      <c r="G103" s="3"/>
      <c r="H103" s="3"/>
      <c r="I103" s="3"/>
    </row>
    <row r="104" spans="1:9" s="13" customFormat="1">
      <c r="A104" s="3"/>
      <c r="B104" s="3"/>
      <c r="C104" s="3"/>
      <c r="D104" s="3"/>
      <c r="E104" s="46"/>
      <c r="F104" s="3"/>
      <c r="G104" s="3"/>
      <c r="H104" s="3"/>
      <c r="I104" s="3"/>
    </row>
    <row r="105" spans="1:9" s="13" customFormat="1">
      <c r="A105" s="3"/>
      <c r="B105" s="3"/>
      <c r="C105" s="3"/>
      <c r="D105" s="3"/>
      <c r="E105" s="46"/>
      <c r="F105" s="3"/>
      <c r="G105" s="3"/>
      <c r="H105" s="3"/>
      <c r="I105" s="3"/>
    </row>
    <row r="106" spans="1:9" s="13" customFormat="1">
      <c r="A106" s="3"/>
      <c r="B106" s="3"/>
      <c r="C106" s="3"/>
      <c r="D106" s="3"/>
      <c r="E106" s="46"/>
      <c r="F106" s="3"/>
      <c r="G106" s="3"/>
      <c r="H106" s="3"/>
      <c r="I106" s="3"/>
    </row>
    <row r="107" spans="1:9" s="13" customFormat="1">
      <c r="A107" s="3"/>
      <c r="B107" s="3"/>
      <c r="C107" s="3"/>
      <c r="D107" s="3"/>
      <c r="E107" s="46"/>
      <c r="F107" s="3"/>
      <c r="G107" s="3"/>
      <c r="H107" s="3"/>
      <c r="I107" s="3"/>
    </row>
    <row r="108" spans="1:9" s="13" customFormat="1">
      <c r="A108" s="3"/>
      <c r="B108" s="3"/>
      <c r="C108" s="3"/>
      <c r="D108" s="3"/>
      <c r="E108" s="46"/>
      <c r="F108" s="3"/>
      <c r="G108" s="3"/>
      <c r="H108" s="3"/>
      <c r="I108" s="3"/>
    </row>
    <row r="109" spans="1:9" s="13" customFormat="1">
      <c r="A109" s="3"/>
      <c r="B109" s="3"/>
      <c r="C109" s="3"/>
      <c r="D109" s="3"/>
      <c r="E109" s="46"/>
      <c r="F109" s="3"/>
      <c r="G109" s="3"/>
      <c r="H109" s="3"/>
      <c r="I109" s="3"/>
    </row>
    <row r="110" spans="1:9" s="13" customFormat="1">
      <c r="A110" s="3"/>
      <c r="B110" s="3"/>
      <c r="C110" s="3"/>
      <c r="D110" s="3"/>
      <c r="E110" s="46"/>
      <c r="F110" s="3"/>
      <c r="G110" s="3"/>
      <c r="H110" s="3"/>
      <c r="I110" s="3"/>
    </row>
    <row r="111" spans="1:9" s="13" customFormat="1">
      <c r="A111" s="3"/>
      <c r="B111" s="3"/>
      <c r="C111" s="3"/>
      <c r="D111" s="3"/>
      <c r="E111" s="46"/>
      <c r="F111" s="3"/>
      <c r="G111" s="3"/>
      <c r="H111" s="3"/>
      <c r="I111" s="3"/>
    </row>
    <row r="112" spans="1:9" s="13" customFormat="1">
      <c r="A112" s="3"/>
      <c r="B112" s="3"/>
      <c r="C112" s="3"/>
      <c r="D112" s="3"/>
      <c r="E112" s="46"/>
      <c r="F112" s="3"/>
      <c r="G112" s="3"/>
      <c r="H112" s="3"/>
      <c r="I112" s="3"/>
    </row>
    <row r="113" spans="1:9" s="13" customFormat="1">
      <c r="A113" s="3"/>
      <c r="B113" s="3"/>
      <c r="C113" s="3"/>
      <c r="D113" s="3"/>
      <c r="E113" s="46"/>
      <c r="F113" s="3"/>
      <c r="G113" s="3"/>
      <c r="H113" s="3"/>
      <c r="I113" s="3"/>
    </row>
    <row r="114" spans="1:9" s="13" customFormat="1">
      <c r="A114" s="3"/>
      <c r="B114" s="3"/>
      <c r="C114" s="3"/>
      <c r="D114" s="3"/>
      <c r="E114" s="46"/>
      <c r="F114" s="3"/>
      <c r="G114" s="3"/>
      <c r="H114" s="3"/>
      <c r="I114" s="3"/>
    </row>
    <row r="115" spans="1:9" s="13" customFormat="1">
      <c r="A115" s="3"/>
      <c r="B115" s="3"/>
      <c r="C115" s="3"/>
      <c r="D115" s="3"/>
      <c r="E115" s="46"/>
      <c r="F115" s="3"/>
      <c r="G115" s="3"/>
      <c r="H115" s="3"/>
      <c r="I115" s="3"/>
    </row>
    <row r="116" spans="1:9" s="13" customFormat="1">
      <c r="A116" s="3"/>
      <c r="B116" s="3"/>
      <c r="C116" s="3"/>
      <c r="D116" s="3"/>
      <c r="E116" s="46"/>
      <c r="F116" s="3"/>
      <c r="G116" s="3"/>
      <c r="H116" s="3"/>
      <c r="I116" s="3"/>
    </row>
    <row r="117" spans="1:9" s="13" customFormat="1">
      <c r="A117" s="3"/>
      <c r="B117" s="3"/>
      <c r="C117" s="3"/>
      <c r="D117" s="3"/>
      <c r="E117" s="46"/>
      <c r="F117" s="3"/>
      <c r="G117" s="3"/>
      <c r="H117" s="3"/>
      <c r="I117" s="3"/>
    </row>
    <row r="118" spans="1:9" s="13" customFormat="1">
      <c r="A118" s="3"/>
      <c r="B118" s="3"/>
      <c r="C118" s="3"/>
      <c r="D118" s="3"/>
      <c r="E118" s="46"/>
      <c r="F118" s="3"/>
      <c r="G118" s="3"/>
      <c r="H118" s="3"/>
      <c r="I118" s="3"/>
    </row>
    <row r="119" spans="1:9" s="13" customFormat="1">
      <c r="A119" s="3"/>
      <c r="B119" s="3"/>
      <c r="C119" s="3"/>
      <c r="D119" s="3"/>
      <c r="E119" s="46"/>
      <c r="F119" s="3"/>
      <c r="G119" s="3"/>
      <c r="H119" s="3"/>
      <c r="I119" s="3"/>
    </row>
    <row r="120" spans="1:9" s="13" customFormat="1">
      <c r="A120" s="3"/>
      <c r="B120" s="3"/>
      <c r="C120" s="3"/>
      <c r="D120" s="3"/>
      <c r="E120" s="46"/>
      <c r="F120" s="3"/>
      <c r="G120" s="3"/>
      <c r="H120" s="3"/>
      <c r="I120" s="3"/>
    </row>
  </sheetData>
  <mergeCells count="2">
    <mergeCell ref="A2:D2"/>
    <mergeCell ref="B24:D24"/>
  </mergeCells>
  <pageMargins left="0.87" right="0.14000000000000001" top="0.43" bottom="0.09" header="0.16" footer="0.09"/>
  <pageSetup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0"/>
  <sheetViews>
    <sheetView workbookViewId="0">
      <selection activeCell="F9" sqref="F9"/>
    </sheetView>
  </sheetViews>
  <sheetFormatPr defaultRowHeight="12.75"/>
  <cols>
    <col min="1" max="1" width="42.140625" style="3" customWidth="1"/>
    <col min="2" max="2" width="17" style="3" customWidth="1"/>
    <col min="3" max="3" width="39.7109375" style="3" customWidth="1"/>
    <col min="4" max="4" width="18.28515625" style="3" customWidth="1"/>
    <col min="5" max="5" width="9.140625" style="46"/>
    <col min="6" max="16384" width="9.140625" style="3"/>
  </cols>
  <sheetData>
    <row r="1" spans="1:9" ht="14.25">
      <c r="A1" s="2"/>
      <c r="B1" s="2"/>
      <c r="C1" s="2"/>
      <c r="D1" s="2"/>
      <c r="E1" s="8"/>
      <c r="F1" s="2"/>
      <c r="G1" s="2"/>
      <c r="H1" s="2"/>
      <c r="I1" s="2"/>
    </row>
    <row r="2" spans="1:9" ht="23.25" customHeight="1">
      <c r="A2" s="152" t="s">
        <v>158</v>
      </c>
      <c r="B2" s="152"/>
      <c r="C2" s="152"/>
      <c r="D2" s="152"/>
      <c r="E2" s="8"/>
      <c r="F2" s="2"/>
      <c r="G2" s="2"/>
      <c r="H2" s="2"/>
      <c r="I2" s="2"/>
    </row>
    <row r="3" spans="1:9" ht="15.75">
      <c r="A3" s="1"/>
      <c r="B3" s="1"/>
      <c r="C3" s="2"/>
      <c r="D3" s="2"/>
      <c r="E3" s="8"/>
      <c r="F3" s="2"/>
      <c r="G3" s="2"/>
      <c r="H3" s="2"/>
      <c r="I3" s="2"/>
    </row>
    <row r="4" spans="1:9" ht="15.75">
      <c r="A4" s="11" t="s">
        <v>6</v>
      </c>
      <c r="B4" s="11" t="s">
        <v>64</v>
      </c>
      <c r="C4" s="11" t="s">
        <v>6</v>
      </c>
      <c r="D4" s="11" t="s">
        <v>64</v>
      </c>
      <c r="E4" s="8"/>
      <c r="F4" s="2"/>
      <c r="G4" s="2"/>
      <c r="H4" s="2"/>
      <c r="I4" s="2"/>
    </row>
    <row r="5" spans="1:9" ht="15.75">
      <c r="A5" s="39">
        <v>1</v>
      </c>
      <c r="B5" s="39">
        <v>2</v>
      </c>
      <c r="C5" s="39">
        <v>3</v>
      </c>
      <c r="D5" s="39">
        <v>4</v>
      </c>
      <c r="E5" s="8"/>
      <c r="F5" s="2"/>
      <c r="G5" s="2"/>
      <c r="H5" s="2"/>
      <c r="I5" s="2"/>
    </row>
    <row r="6" spans="1:9" ht="15.75">
      <c r="A6" s="40" t="s">
        <v>19</v>
      </c>
      <c r="B6" s="41">
        <f t="shared" ref="B6" si="0">B7+B19+B17</f>
        <v>53375583</v>
      </c>
      <c r="C6" s="40" t="s">
        <v>73</v>
      </c>
      <c r="D6" s="42">
        <f>D7+D8+D18</f>
        <v>115380060</v>
      </c>
      <c r="E6" s="8"/>
      <c r="F6" s="2"/>
      <c r="G6" s="2"/>
      <c r="H6" s="2"/>
      <c r="I6" s="2"/>
    </row>
    <row r="7" spans="1:9" s="10" customFormat="1" ht="15.75">
      <c r="A7" s="19" t="s">
        <v>9</v>
      </c>
      <c r="B7" s="26">
        <f>SUM(B8:B16)</f>
        <v>53361400</v>
      </c>
      <c r="C7" s="19" t="s">
        <v>1</v>
      </c>
      <c r="D7" s="19"/>
      <c r="E7" s="45"/>
      <c r="F7" s="9"/>
      <c r="G7" s="9"/>
      <c r="H7" s="9"/>
      <c r="I7" s="9"/>
    </row>
    <row r="8" spans="1:9" ht="15.75">
      <c r="A8" s="49" t="s">
        <v>29</v>
      </c>
      <c r="B8" s="64"/>
      <c r="C8" s="19" t="s">
        <v>46</v>
      </c>
      <c r="D8" s="26">
        <f>SUM(D9:D17)</f>
        <v>104104060</v>
      </c>
      <c r="E8" s="8"/>
      <c r="F8" s="2"/>
      <c r="G8" s="2"/>
      <c r="H8" s="2"/>
      <c r="I8" s="2"/>
    </row>
    <row r="9" spans="1:9" ht="14.25">
      <c r="A9" s="51" t="s">
        <v>30</v>
      </c>
      <c r="B9" s="63"/>
      <c r="C9" s="49" t="s">
        <v>52</v>
      </c>
      <c r="D9" s="64">
        <v>18841228</v>
      </c>
      <c r="E9" s="8"/>
      <c r="F9" s="2"/>
      <c r="G9" s="2"/>
      <c r="H9" s="2"/>
      <c r="I9" s="2"/>
    </row>
    <row r="10" spans="1:9" ht="14.25">
      <c r="A10" s="51" t="s">
        <v>32</v>
      </c>
      <c r="B10" s="63">
        <v>4020000</v>
      </c>
      <c r="C10" s="49" t="s">
        <v>53</v>
      </c>
      <c r="D10" s="63"/>
      <c r="E10" s="8"/>
      <c r="F10" s="2"/>
      <c r="G10" s="2"/>
      <c r="H10" s="2"/>
      <c r="I10" s="2"/>
    </row>
    <row r="11" spans="1:9" ht="14.25">
      <c r="A11" s="51" t="s">
        <v>45</v>
      </c>
      <c r="B11" s="63">
        <v>1624000</v>
      </c>
      <c r="C11" s="49" t="s">
        <v>54</v>
      </c>
      <c r="D11" s="64">
        <v>49325232</v>
      </c>
      <c r="E11" s="8"/>
      <c r="F11" s="2"/>
      <c r="G11" s="2"/>
      <c r="H11" s="2"/>
      <c r="I11" s="2"/>
    </row>
    <row r="12" spans="1:9" ht="14.25">
      <c r="A12" s="51" t="s">
        <v>33</v>
      </c>
      <c r="B12" s="63">
        <v>5440000</v>
      </c>
      <c r="C12" s="49" t="s">
        <v>34</v>
      </c>
      <c r="D12" s="63">
        <v>10056000</v>
      </c>
      <c r="E12" s="8"/>
      <c r="F12" s="2"/>
      <c r="G12" s="2"/>
      <c r="H12" s="2"/>
      <c r="I12" s="2"/>
    </row>
    <row r="13" spans="1:9" ht="14.25">
      <c r="A13" s="51" t="s">
        <v>31</v>
      </c>
      <c r="B13" s="63">
        <v>10048500</v>
      </c>
      <c r="C13" s="49" t="s">
        <v>35</v>
      </c>
      <c r="D13" s="63"/>
      <c r="E13" s="8"/>
      <c r="F13" s="2"/>
      <c r="G13" s="2"/>
      <c r="H13" s="2"/>
      <c r="I13" s="2"/>
    </row>
    <row r="14" spans="1:9" ht="14.25">
      <c r="A14" s="51" t="s">
        <v>36</v>
      </c>
      <c r="B14" s="63">
        <v>1474000</v>
      </c>
      <c r="C14" s="49" t="s">
        <v>37</v>
      </c>
      <c r="D14" s="63">
        <v>25848600</v>
      </c>
      <c r="E14" s="8"/>
      <c r="F14" s="2"/>
      <c r="G14" s="2"/>
      <c r="H14" s="2"/>
      <c r="I14" s="2"/>
    </row>
    <row r="15" spans="1:9" ht="14.25">
      <c r="A15" s="51" t="s">
        <v>58</v>
      </c>
      <c r="B15" s="63">
        <v>29929900</v>
      </c>
      <c r="C15" s="49" t="s">
        <v>57</v>
      </c>
      <c r="D15" s="63"/>
      <c r="E15" s="8"/>
      <c r="F15" s="2"/>
      <c r="G15" s="2"/>
      <c r="H15" s="2"/>
      <c r="I15" s="2"/>
    </row>
    <row r="16" spans="1:9" ht="14.25">
      <c r="A16" s="51" t="s">
        <v>79</v>
      </c>
      <c r="B16" s="63">
        <v>825000</v>
      </c>
      <c r="C16" s="49" t="s">
        <v>80</v>
      </c>
      <c r="D16" s="63">
        <v>33000</v>
      </c>
      <c r="E16" s="8"/>
      <c r="F16" s="2"/>
      <c r="G16" s="2"/>
      <c r="H16" s="2"/>
      <c r="I16" s="2"/>
    </row>
    <row r="17" spans="1:9" s="10" customFormat="1" ht="15.75">
      <c r="A17" s="19" t="s">
        <v>40</v>
      </c>
      <c r="B17" s="26">
        <f t="shared" ref="B17" si="1">SUM(B18:B18)</f>
        <v>0</v>
      </c>
      <c r="C17" s="49" t="s">
        <v>0</v>
      </c>
      <c r="D17" s="63"/>
      <c r="E17" s="45"/>
      <c r="F17" s="9"/>
      <c r="G17" s="9"/>
      <c r="H17" s="9"/>
    </row>
    <row r="18" spans="1:9" ht="15.75">
      <c r="A18" s="17" t="s">
        <v>20</v>
      </c>
      <c r="B18" s="64"/>
      <c r="C18" s="19" t="s">
        <v>72</v>
      </c>
      <c r="D18" s="26">
        <f>SUM(D19:D23)</f>
        <v>11276000</v>
      </c>
      <c r="E18" s="8"/>
      <c r="F18" s="2"/>
      <c r="G18" s="2"/>
      <c r="H18" s="2"/>
      <c r="I18" s="2"/>
    </row>
    <row r="19" spans="1:9" s="10" customFormat="1" ht="15.75">
      <c r="A19" s="19" t="s">
        <v>41</v>
      </c>
      <c r="B19" s="61">
        <v>14183</v>
      </c>
      <c r="C19" s="17" t="s">
        <v>26</v>
      </c>
      <c r="D19" s="63"/>
      <c r="E19" s="45"/>
      <c r="F19" s="9"/>
      <c r="G19" s="9"/>
      <c r="H19" s="9"/>
      <c r="I19" s="9"/>
    </row>
    <row r="20" spans="1:9" ht="14.25">
      <c r="A20" s="43"/>
      <c r="B20" s="43"/>
      <c r="C20" s="17" t="s">
        <v>38</v>
      </c>
      <c r="D20" s="63">
        <v>6809000</v>
      </c>
      <c r="E20" s="8"/>
      <c r="F20" s="2"/>
      <c r="G20" s="2"/>
      <c r="H20" s="2"/>
      <c r="I20" s="2"/>
    </row>
    <row r="21" spans="1:9" s="10" customFormat="1" ht="14.25">
      <c r="A21" s="29"/>
      <c r="B21" s="29"/>
      <c r="C21" s="17" t="s">
        <v>39</v>
      </c>
      <c r="D21" s="63"/>
      <c r="E21" s="45"/>
      <c r="F21" s="9"/>
      <c r="G21" s="9"/>
      <c r="H21" s="9"/>
      <c r="I21" s="9"/>
    </row>
    <row r="22" spans="1:9" s="10" customFormat="1" ht="14.25">
      <c r="A22" s="29"/>
      <c r="B22" s="29"/>
      <c r="C22" s="17" t="s">
        <v>14</v>
      </c>
      <c r="D22" s="63">
        <v>22000</v>
      </c>
      <c r="E22" s="45"/>
      <c r="F22" s="9"/>
      <c r="G22" s="9"/>
      <c r="H22" s="9"/>
      <c r="I22" s="9"/>
    </row>
    <row r="23" spans="1:9" ht="14.25">
      <c r="A23" s="44"/>
      <c r="B23" s="44"/>
      <c r="C23" s="30" t="s">
        <v>0</v>
      </c>
      <c r="D23" s="63">
        <v>4445000</v>
      </c>
      <c r="E23" s="8"/>
      <c r="F23" s="2"/>
      <c r="G23" s="2"/>
      <c r="H23" s="2"/>
      <c r="I23" s="2"/>
    </row>
    <row r="24" spans="1:9" s="6" customFormat="1" ht="17.25">
      <c r="A24" s="31" t="s">
        <v>69</v>
      </c>
      <c r="B24" s="153">
        <f>B6-D6</f>
        <v>-62004477</v>
      </c>
      <c r="C24" s="153"/>
      <c r="D24" s="153"/>
      <c r="E24" s="21"/>
      <c r="F24" s="5"/>
      <c r="G24" s="5"/>
      <c r="H24" s="5"/>
      <c r="I24" s="5"/>
    </row>
    <row r="25" spans="1:9" ht="15.75">
      <c r="A25" s="4"/>
      <c r="B25" s="4"/>
    </row>
    <row r="26" spans="1:9" ht="15.75">
      <c r="A26" s="4"/>
      <c r="B26" s="4"/>
    </row>
    <row r="27" spans="1:9" s="13" customFormat="1">
      <c r="A27" s="3"/>
      <c r="B27" s="3"/>
      <c r="C27" s="3"/>
      <c r="D27" s="3"/>
      <c r="E27" s="46"/>
      <c r="F27" s="3"/>
      <c r="G27" s="3"/>
      <c r="H27" s="3"/>
      <c r="I27" s="3"/>
    </row>
    <row r="28" spans="1:9" s="13" customFormat="1">
      <c r="A28" s="3"/>
      <c r="B28" s="3"/>
      <c r="C28" s="3"/>
      <c r="D28" s="3"/>
      <c r="E28" s="46"/>
      <c r="F28" s="3"/>
      <c r="G28" s="3"/>
      <c r="H28" s="3"/>
      <c r="I28" s="3"/>
    </row>
    <row r="29" spans="1:9" s="13" customFormat="1">
      <c r="A29" s="3"/>
      <c r="B29" s="3"/>
      <c r="C29" s="3"/>
      <c r="D29" s="3"/>
      <c r="E29" s="46"/>
      <c r="F29" s="3"/>
      <c r="G29" s="3"/>
      <c r="H29" s="3"/>
      <c r="I29" s="3"/>
    </row>
    <row r="30" spans="1:9" s="13" customFormat="1">
      <c r="A30" s="3"/>
      <c r="B30" s="3"/>
      <c r="C30" s="3"/>
      <c r="D30" s="3"/>
      <c r="E30" s="46"/>
      <c r="F30" s="3"/>
      <c r="G30" s="3"/>
      <c r="H30" s="3"/>
      <c r="I30" s="3"/>
    </row>
    <row r="31" spans="1:9" s="13" customFormat="1">
      <c r="A31" s="3"/>
      <c r="B31" s="3"/>
      <c r="C31" s="3"/>
      <c r="D31" s="3"/>
      <c r="E31" s="46"/>
      <c r="F31" s="3"/>
      <c r="G31" s="3"/>
      <c r="H31" s="3"/>
      <c r="I31" s="3"/>
    </row>
    <row r="32" spans="1:9" s="13" customFormat="1">
      <c r="A32" s="3"/>
      <c r="B32" s="3"/>
      <c r="C32" s="3"/>
      <c r="D32" s="3"/>
      <c r="E32" s="46"/>
      <c r="F32" s="3"/>
      <c r="G32" s="3"/>
      <c r="H32" s="3"/>
      <c r="I32" s="3"/>
    </row>
    <row r="33" spans="1:9" s="13" customFormat="1">
      <c r="A33" s="3"/>
      <c r="B33" s="3"/>
      <c r="C33" s="3"/>
      <c r="D33" s="3"/>
      <c r="E33" s="46"/>
      <c r="F33" s="3"/>
      <c r="G33" s="3"/>
      <c r="H33" s="3"/>
      <c r="I33" s="3"/>
    </row>
    <row r="34" spans="1:9" s="13" customFormat="1">
      <c r="A34" s="3"/>
      <c r="B34" s="3"/>
      <c r="C34" s="3"/>
      <c r="D34" s="3"/>
      <c r="E34" s="46"/>
      <c r="F34" s="3"/>
      <c r="G34" s="3"/>
      <c r="H34" s="3"/>
      <c r="I34" s="3"/>
    </row>
    <row r="35" spans="1:9" s="13" customFormat="1">
      <c r="A35" s="3"/>
      <c r="B35" s="3"/>
      <c r="C35" s="3"/>
      <c r="D35" s="3"/>
      <c r="E35" s="46"/>
      <c r="F35" s="3"/>
      <c r="G35" s="3"/>
      <c r="H35" s="3"/>
      <c r="I35" s="3"/>
    </row>
    <row r="36" spans="1:9" s="13" customFormat="1">
      <c r="A36" s="3"/>
      <c r="B36" s="3"/>
      <c r="C36" s="3"/>
      <c r="D36" s="3"/>
      <c r="E36" s="46"/>
      <c r="F36" s="3"/>
      <c r="G36" s="3"/>
      <c r="H36" s="3"/>
      <c r="I36" s="3"/>
    </row>
    <row r="37" spans="1:9" s="13" customFormat="1">
      <c r="A37" s="3"/>
      <c r="B37" s="3"/>
      <c r="C37" s="3"/>
      <c r="D37" s="3"/>
      <c r="E37" s="46"/>
      <c r="F37" s="3"/>
      <c r="G37" s="3"/>
      <c r="H37" s="3"/>
      <c r="I37" s="3"/>
    </row>
    <row r="38" spans="1:9" s="13" customFormat="1">
      <c r="A38" s="3"/>
      <c r="B38" s="3"/>
      <c r="C38" s="3"/>
      <c r="D38" s="3"/>
      <c r="E38" s="46"/>
      <c r="F38" s="3"/>
      <c r="G38" s="3"/>
      <c r="H38" s="3"/>
      <c r="I38" s="3"/>
    </row>
    <row r="39" spans="1:9" s="13" customFormat="1">
      <c r="A39" s="3"/>
      <c r="B39" s="3"/>
      <c r="C39" s="3"/>
      <c r="D39" s="3"/>
      <c r="E39" s="46"/>
      <c r="F39" s="3"/>
      <c r="G39" s="3"/>
      <c r="H39" s="3"/>
      <c r="I39" s="3"/>
    </row>
    <row r="40" spans="1:9" s="13" customFormat="1">
      <c r="A40" s="3"/>
      <c r="B40" s="3"/>
      <c r="C40" s="3"/>
      <c r="D40" s="3"/>
      <c r="E40" s="46"/>
      <c r="F40" s="3"/>
      <c r="G40" s="3"/>
      <c r="H40" s="3"/>
      <c r="I40" s="3"/>
    </row>
    <row r="41" spans="1:9" s="13" customFormat="1">
      <c r="A41" s="3"/>
      <c r="B41" s="3"/>
      <c r="C41" s="3"/>
      <c r="D41" s="3"/>
      <c r="E41" s="46"/>
      <c r="F41" s="3"/>
      <c r="G41" s="3"/>
      <c r="H41" s="3"/>
      <c r="I41" s="3"/>
    </row>
    <row r="42" spans="1:9" s="13" customFormat="1">
      <c r="A42" s="3"/>
      <c r="B42" s="3"/>
      <c r="C42" s="3"/>
      <c r="D42" s="3"/>
      <c r="E42" s="46"/>
      <c r="F42" s="3"/>
      <c r="G42" s="3"/>
      <c r="H42" s="3"/>
      <c r="I42" s="3"/>
    </row>
    <row r="43" spans="1:9" s="13" customFormat="1">
      <c r="A43" s="3"/>
      <c r="B43" s="3"/>
      <c r="C43" s="3"/>
      <c r="D43" s="3"/>
      <c r="E43" s="46"/>
      <c r="F43" s="3"/>
      <c r="G43" s="3"/>
      <c r="H43" s="3"/>
      <c r="I43" s="3"/>
    </row>
    <row r="44" spans="1:9" s="13" customFormat="1">
      <c r="A44" s="3"/>
      <c r="B44" s="3"/>
      <c r="C44" s="3"/>
      <c r="D44" s="3"/>
      <c r="E44" s="46"/>
      <c r="F44" s="3"/>
      <c r="G44" s="3"/>
      <c r="H44" s="3"/>
      <c r="I44" s="3"/>
    </row>
    <row r="45" spans="1:9" s="13" customFormat="1">
      <c r="A45" s="3"/>
      <c r="B45" s="3"/>
      <c r="C45" s="3"/>
      <c r="D45" s="3"/>
      <c r="E45" s="46"/>
      <c r="F45" s="3"/>
      <c r="G45" s="3"/>
      <c r="H45" s="3"/>
      <c r="I45" s="3"/>
    </row>
    <row r="46" spans="1:9" s="13" customFormat="1">
      <c r="A46" s="3"/>
      <c r="B46" s="3"/>
      <c r="C46" s="3"/>
      <c r="D46" s="3"/>
      <c r="E46" s="46"/>
      <c r="F46" s="3"/>
      <c r="G46" s="3"/>
      <c r="H46" s="3"/>
      <c r="I46" s="3"/>
    </row>
    <row r="47" spans="1:9" s="13" customFormat="1">
      <c r="A47" s="3"/>
      <c r="B47" s="3"/>
      <c r="C47" s="3"/>
      <c r="D47" s="3"/>
      <c r="E47" s="46"/>
      <c r="F47" s="3"/>
      <c r="G47" s="3"/>
      <c r="H47" s="3"/>
      <c r="I47" s="3"/>
    </row>
    <row r="48" spans="1:9" s="13" customFormat="1">
      <c r="A48" s="3"/>
      <c r="B48" s="3"/>
      <c r="C48" s="3"/>
      <c r="D48" s="3"/>
      <c r="E48" s="46"/>
      <c r="F48" s="3"/>
      <c r="G48" s="3"/>
      <c r="H48" s="3"/>
      <c r="I48" s="3"/>
    </row>
    <row r="49" spans="1:9" s="13" customFormat="1">
      <c r="A49" s="3"/>
      <c r="B49" s="3"/>
      <c r="C49" s="3"/>
      <c r="D49" s="3"/>
      <c r="E49" s="46"/>
      <c r="F49" s="3"/>
      <c r="G49" s="3"/>
      <c r="H49" s="3"/>
      <c r="I49" s="3"/>
    </row>
    <row r="50" spans="1:9" s="13" customFormat="1">
      <c r="A50" s="3"/>
      <c r="B50" s="3"/>
      <c r="C50" s="3"/>
      <c r="D50" s="3"/>
      <c r="E50" s="46"/>
      <c r="F50" s="3"/>
      <c r="G50" s="3"/>
      <c r="H50" s="3"/>
      <c r="I50" s="3"/>
    </row>
    <row r="51" spans="1:9" s="13" customFormat="1">
      <c r="A51" s="3"/>
      <c r="B51" s="3"/>
      <c r="C51" s="3"/>
      <c r="D51" s="3"/>
      <c r="E51" s="46"/>
      <c r="F51" s="3"/>
      <c r="G51" s="3"/>
      <c r="H51" s="3"/>
      <c r="I51" s="3"/>
    </row>
    <row r="52" spans="1:9" s="13" customFormat="1">
      <c r="A52" s="3"/>
      <c r="B52" s="3"/>
      <c r="C52" s="3"/>
      <c r="D52" s="3"/>
      <c r="E52" s="46"/>
      <c r="F52" s="3"/>
      <c r="G52" s="3"/>
      <c r="H52" s="3"/>
      <c r="I52" s="3"/>
    </row>
    <row r="53" spans="1:9" s="13" customFormat="1">
      <c r="A53" s="3"/>
      <c r="B53" s="3"/>
      <c r="C53" s="3"/>
      <c r="D53" s="3"/>
      <c r="E53" s="46"/>
      <c r="F53" s="3"/>
      <c r="G53" s="3"/>
      <c r="H53" s="3"/>
      <c r="I53" s="3"/>
    </row>
    <row r="54" spans="1:9" s="13" customFormat="1">
      <c r="A54" s="3"/>
      <c r="B54" s="3"/>
      <c r="C54" s="3"/>
      <c r="D54" s="3"/>
      <c r="E54" s="46"/>
      <c r="F54" s="3"/>
      <c r="G54" s="3"/>
      <c r="H54" s="3"/>
      <c r="I54" s="3"/>
    </row>
    <row r="55" spans="1:9" s="13" customFormat="1">
      <c r="A55" s="3"/>
      <c r="B55" s="3"/>
      <c r="C55" s="3"/>
      <c r="D55" s="3"/>
      <c r="E55" s="46"/>
      <c r="F55" s="3"/>
      <c r="G55" s="3"/>
      <c r="H55" s="3"/>
      <c r="I55" s="3"/>
    </row>
    <row r="56" spans="1:9" s="13" customFormat="1">
      <c r="A56" s="3"/>
      <c r="B56" s="3"/>
      <c r="C56" s="3"/>
      <c r="D56" s="3"/>
      <c r="E56" s="46"/>
      <c r="F56" s="3"/>
      <c r="G56" s="3"/>
      <c r="H56" s="3"/>
      <c r="I56" s="3"/>
    </row>
    <row r="57" spans="1:9" s="13" customFormat="1">
      <c r="A57" s="3"/>
      <c r="B57" s="3"/>
      <c r="C57" s="3"/>
      <c r="D57" s="3"/>
      <c r="E57" s="46"/>
      <c r="F57" s="3"/>
      <c r="G57" s="3"/>
      <c r="H57" s="3"/>
      <c r="I57" s="3"/>
    </row>
    <row r="58" spans="1:9" s="13" customFormat="1">
      <c r="A58" s="3"/>
      <c r="B58" s="3"/>
      <c r="C58" s="3"/>
      <c r="D58" s="3"/>
      <c r="E58" s="46"/>
      <c r="F58" s="3"/>
      <c r="G58" s="3"/>
      <c r="H58" s="3"/>
      <c r="I58" s="3"/>
    </row>
    <row r="59" spans="1:9" s="13" customFormat="1">
      <c r="A59" s="3"/>
      <c r="B59" s="3"/>
      <c r="C59" s="3"/>
      <c r="D59" s="3"/>
      <c r="E59" s="46"/>
      <c r="F59" s="3"/>
      <c r="G59" s="3"/>
      <c r="H59" s="3"/>
      <c r="I59" s="3"/>
    </row>
    <row r="60" spans="1:9" s="13" customFormat="1">
      <c r="A60" s="3"/>
      <c r="B60" s="3"/>
      <c r="C60" s="3"/>
      <c r="D60" s="3"/>
      <c r="E60" s="46"/>
      <c r="F60" s="3"/>
      <c r="G60" s="3"/>
      <c r="H60" s="3"/>
      <c r="I60" s="3"/>
    </row>
    <row r="61" spans="1:9" s="13" customFormat="1">
      <c r="A61" s="3"/>
      <c r="B61" s="3"/>
      <c r="C61" s="3"/>
      <c r="D61" s="3"/>
      <c r="E61" s="46"/>
      <c r="F61" s="3"/>
      <c r="G61" s="3"/>
      <c r="H61" s="3"/>
      <c r="I61" s="3"/>
    </row>
    <row r="62" spans="1:9" s="13" customFormat="1">
      <c r="A62" s="3"/>
      <c r="B62" s="3"/>
      <c r="C62" s="3"/>
      <c r="D62" s="3"/>
      <c r="E62" s="46"/>
      <c r="F62" s="3"/>
      <c r="G62" s="3"/>
      <c r="H62" s="3"/>
      <c r="I62" s="3"/>
    </row>
    <row r="63" spans="1:9" s="13" customFormat="1">
      <c r="A63" s="3"/>
      <c r="B63" s="3"/>
      <c r="C63" s="3"/>
      <c r="D63" s="3"/>
      <c r="E63" s="46"/>
      <c r="F63" s="3"/>
      <c r="G63" s="3"/>
      <c r="H63" s="3"/>
      <c r="I63" s="3"/>
    </row>
    <row r="64" spans="1:9" s="13" customFormat="1">
      <c r="A64" s="3"/>
      <c r="B64" s="3"/>
      <c r="C64" s="3"/>
      <c r="D64" s="3"/>
      <c r="E64" s="46"/>
      <c r="F64" s="3"/>
      <c r="G64" s="3"/>
      <c r="H64" s="3"/>
      <c r="I64" s="3"/>
    </row>
    <row r="65" spans="1:9" s="13" customFormat="1">
      <c r="A65" s="3"/>
      <c r="B65" s="3"/>
      <c r="C65" s="3"/>
      <c r="D65" s="3"/>
      <c r="E65" s="46"/>
      <c r="F65" s="3"/>
      <c r="G65" s="3"/>
      <c r="H65" s="3"/>
      <c r="I65" s="3"/>
    </row>
    <row r="66" spans="1:9" s="13" customFormat="1">
      <c r="A66" s="3"/>
      <c r="B66" s="3"/>
      <c r="C66" s="3"/>
      <c r="D66" s="3"/>
      <c r="E66" s="46"/>
      <c r="F66" s="3"/>
      <c r="G66" s="3"/>
      <c r="H66" s="3"/>
      <c r="I66" s="3"/>
    </row>
    <row r="67" spans="1:9" s="13" customFormat="1">
      <c r="A67" s="3"/>
      <c r="B67" s="3"/>
      <c r="C67" s="3"/>
      <c r="D67" s="3"/>
      <c r="E67" s="46"/>
      <c r="F67" s="3"/>
      <c r="G67" s="3"/>
      <c r="H67" s="3"/>
      <c r="I67" s="3"/>
    </row>
    <row r="68" spans="1:9" s="13" customFormat="1">
      <c r="A68" s="3"/>
      <c r="B68" s="3"/>
      <c r="C68" s="3"/>
      <c r="D68" s="3"/>
      <c r="E68" s="46"/>
      <c r="F68" s="3"/>
      <c r="G68" s="3"/>
      <c r="H68" s="3"/>
      <c r="I68" s="3"/>
    </row>
    <row r="69" spans="1:9" s="13" customFormat="1">
      <c r="A69" s="3"/>
      <c r="B69" s="3"/>
      <c r="C69" s="3"/>
      <c r="D69" s="3"/>
      <c r="E69" s="46"/>
      <c r="F69" s="3"/>
      <c r="G69" s="3"/>
      <c r="H69" s="3"/>
      <c r="I69" s="3"/>
    </row>
    <row r="70" spans="1:9" s="13" customFormat="1">
      <c r="A70" s="3"/>
      <c r="B70" s="3"/>
      <c r="C70" s="3"/>
      <c r="D70" s="3"/>
      <c r="E70" s="46"/>
      <c r="F70" s="3"/>
      <c r="G70" s="3"/>
      <c r="H70" s="3"/>
      <c r="I70" s="3"/>
    </row>
    <row r="71" spans="1:9" s="13" customFormat="1">
      <c r="A71" s="3"/>
      <c r="B71" s="3"/>
      <c r="C71" s="3"/>
      <c r="D71" s="3"/>
      <c r="E71" s="46"/>
      <c r="F71" s="3"/>
      <c r="G71" s="3"/>
      <c r="H71" s="3"/>
      <c r="I71" s="3"/>
    </row>
    <row r="72" spans="1:9" s="13" customFormat="1">
      <c r="A72" s="3"/>
      <c r="B72" s="3"/>
      <c r="C72" s="3"/>
      <c r="D72" s="3"/>
      <c r="E72" s="46"/>
      <c r="F72" s="3"/>
      <c r="G72" s="3"/>
      <c r="H72" s="3"/>
      <c r="I72" s="3"/>
    </row>
    <row r="73" spans="1:9" s="13" customFormat="1">
      <c r="A73" s="3"/>
      <c r="B73" s="3"/>
      <c r="C73" s="3"/>
      <c r="D73" s="3"/>
      <c r="E73" s="46"/>
      <c r="F73" s="3"/>
      <c r="G73" s="3"/>
      <c r="H73" s="3"/>
      <c r="I73" s="3"/>
    </row>
    <row r="74" spans="1:9" s="13" customFormat="1">
      <c r="A74" s="3"/>
      <c r="B74" s="3"/>
      <c r="C74" s="3"/>
      <c r="D74" s="3"/>
      <c r="E74" s="46"/>
      <c r="F74" s="3"/>
      <c r="G74" s="3"/>
      <c r="H74" s="3"/>
      <c r="I74" s="3"/>
    </row>
    <row r="75" spans="1:9" s="13" customFormat="1">
      <c r="A75" s="3"/>
      <c r="B75" s="3"/>
      <c r="C75" s="3"/>
      <c r="D75" s="3"/>
      <c r="E75" s="46"/>
      <c r="F75" s="3"/>
      <c r="G75" s="3"/>
      <c r="H75" s="3"/>
      <c r="I75" s="3"/>
    </row>
    <row r="76" spans="1:9" s="13" customFormat="1">
      <c r="A76" s="3"/>
      <c r="B76" s="3"/>
      <c r="C76" s="3"/>
      <c r="D76" s="3"/>
      <c r="E76" s="46"/>
      <c r="F76" s="3"/>
      <c r="G76" s="3"/>
      <c r="H76" s="3"/>
      <c r="I76" s="3"/>
    </row>
    <row r="77" spans="1:9" s="13" customFormat="1">
      <c r="A77" s="3"/>
      <c r="B77" s="3"/>
      <c r="C77" s="3"/>
      <c r="D77" s="3"/>
      <c r="E77" s="46"/>
      <c r="F77" s="3"/>
      <c r="G77" s="3"/>
      <c r="H77" s="3"/>
      <c r="I77" s="3"/>
    </row>
    <row r="78" spans="1:9" s="13" customFormat="1">
      <c r="A78" s="3"/>
      <c r="B78" s="3"/>
      <c r="C78" s="3"/>
      <c r="D78" s="3"/>
      <c r="E78" s="46"/>
      <c r="F78" s="3"/>
      <c r="G78" s="3"/>
      <c r="H78" s="3"/>
      <c r="I78" s="3"/>
    </row>
    <row r="79" spans="1:9" s="13" customFormat="1">
      <c r="A79" s="3"/>
      <c r="B79" s="3"/>
      <c r="C79" s="3"/>
      <c r="D79" s="3"/>
      <c r="E79" s="46"/>
      <c r="F79" s="3"/>
      <c r="G79" s="3"/>
      <c r="H79" s="3"/>
      <c r="I79" s="3"/>
    </row>
    <row r="80" spans="1:9" s="13" customFormat="1">
      <c r="A80" s="3"/>
      <c r="B80" s="3"/>
      <c r="C80" s="3"/>
      <c r="D80" s="3"/>
      <c r="E80" s="46"/>
      <c r="F80" s="3"/>
      <c r="G80" s="3"/>
      <c r="H80" s="3"/>
      <c r="I80" s="3"/>
    </row>
    <row r="81" spans="1:9" s="13" customFormat="1">
      <c r="A81" s="3"/>
      <c r="B81" s="3"/>
      <c r="C81" s="3"/>
      <c r="D81" s="3"/>
      <c r="E81" s="46"/>
      <c r="F81" s="3"/>
      <c r="G81" s="3"/>
      <c r="H81" s="3"/>
      <c r="I81" s="3"/>
    </row>
    <row r="82" spans="1:9" s="13" customFormat="1">
      <c r="A82" s="3"/>
      <c r="B82" s="3"/>
      <c r="C82" s="3"/>
      <c r="D82" s="3"/>
      <c r="E82" s="46"/>
      <c r="F82" s="3"/>
      <c r="G82" s="3"/>
      <c r="H82" s="3"/>
      <c r="I82" s="3"/>
    </row>
    <row r="83" spans="1:9" s="13" customFormat="1">
      <c r="A83" s="3"/>
      <c r="B83" s="3"/>
      <c r="C83" s="3"/>
      <c r="D83" s="3"/>
      <c r="E83" s="46"/>
      <c r="F83" s="3"/>
      <c r="G83" s="3"/>
      <c r="H83" s="3"/>
      <c r="I83" s="3"/>
    </row>
    <row r="84" spans="1:9" s="13" customFormat="1">
      <c r="A84" s="3"/>
      <c r="B84" s="3"/>
      <c r="C84" s="3"/>
      <c r="D84" s="3"/>
      <c r="E84" s="46"/>
      <c r="F84" s="3"/>
      <c r="G84" s="3"/>
      <c r="H84" s="3"/>
      <c r="I84" s="3"/>
    </row>
    <row r="85" spans="1:9" s="13" customFormat="1">
      <c r="A85" s="3"/>
      <c r="B85" s="3"/>
      <c r="C85" s="3"/>
      <c r="D85" s="3"/>
      <c r="E85" s="46"/>
      <c r="F85" s="3"/>
      <c r="G85" s="3"/>
      <c r="H85" s="3"/>
      <c r="I85" s="3"/>
    </row>
    <row r="86" spans="1:9" s="13" customFormat="1">
      <c r="A86" s="3"/>
      <c r="B86" s="3"/>
      <c r="C86" s="3"/>
      <c r="D86" s="3"/>
      <c r="E86" s="46"/>
      <c r="F86" s="3"/>
      <c r="G86" s="3"/>
      <c r="H86" s="3"/>
      <c r="I86" s="3"/>
    </row>
    <row r="87" spans="1:9" s="13" customFormat="1">
      <c r="A87" s="3"/>
      <c r="B87" s="3"/>
      <c r="C87" s="3"/>
      <c r="D87" s="3"/>
      <c r="E87" s="46"/>
      <c r="F87" s="3"/>
      <c r="G87" s="3"/>
      <c r="H87" s="3"/>
      <c r="I87" s="3"/>
    </row>
    <row r="88" spans="1:9" s="13" customFormat="1">
      <c r="A88" s="3"/>
      <c r="B88" s="3"/>
      <c r="C88" s="3"/>
      <c r="D88" s="3"/>
      <c r="E88" s="46"/>
      <c r="F88" s="3"/>
      <c r="G88" s="3"/>
      <c r="H88" s="3"/>
      <c r="I88" s="3"/>
    </row>
    <row r="89" spans="1:9" s="13" customFormat="1">
      <c r="A89" s="3"/>
      <c r="B89" s="3"/>
      <c r="C89" s="3"/>
      <c r="D89" s="3"/>
      <c r="E89" s="46"/>
      <c r="F89" s="3"/>
      <c r="G89" s="3"/>
      <c r="H89" s="3"/>
      <c r="I89" s="3"/>
    </row>
    <row r="90" spans="1:9" s="13" customFormat="1">
      <c r="A90" s="3"/>
      <c r="B90" s="3"/>
      <c r="C90" s="3"/>
      <c r="D90" s="3"/>
      <c r="E90" s="46"/>
      <c r="F90" s="3"/>
      <c r="G90" s="3"/>
      <c r="H90" s="3"/>
      <c r="I90" s="3"/>
    </row>
    <row r="91" spans="1:9" s="13" customFormat="1">
      <c r="A91" s="3"/>
      <c r="B91" s="3"/>
      <c r="C91" s="3"/>
      <c r="D91" s="3"/>
      <c r="E91" s="46"/>
      <c r="F91" s="3"/>
      <c r="G91" s="3"/>
      <c r="H91" s="3"/>
      <c r="I91" s="3"/>
    </row>
    <row r="92" spans="1:9" s="13" customFormat="1">
      <c r="A92" s="3"/>
      <c r="B92" s="3"/>
      <c r="C92" s="3"/>
      <c r="D92" s="3"/>
      <c r="E92" s="46"/>
      <c r="F92" s="3"/>
      <c r="G92" s="3"/>
      <c r="H92" s="3"/>
      <c r="I92" s="3"/>
    </row>
    <row r="93" spans="1:9" s="13" customFormat="1">
      <c r="A93" s="3"/>
      <c r="B93" s="3"/>
      <c r="C93" s="3"/>
      <c r="D93" s="3"/>
      <c r="E93" s="46"/>
      <c r="F93" s="3"/>
      <c r="G93" s="3"/>
      <c r="H93" s="3"/>
      <c r="I93" s="3"/>
    </row>
    <row r="94" spans="1:9" s="13" customFormat="1">
      <c r="A94" s="3"/>
      <c r="B94" s="3"/>
      <c r="C94" s="3"/>
      <c r="D94" s="3"/>
      <c r="E94" s="46"/>
      <c r="F94" s="3"/>
      <c r="G94" s="3"/>
      <c r="H94" s="3"/>
      <c r="I94" s="3"/>
    </row>
    <row r="95" spans="1:9" s="13" customFormat="1">
      <c r="A95" s="3"/>
      <c r="B95" s="3"/>
      <c r="C95" s="3"/>
      <c r="D95" s="3"/>
      <c r="E95" s="46"/>
      <c r="F95" s="3"/>
      <c r="G95" s="3"/>
      <c r="H95" s="3"/>
      <c r="I95" s="3"/>
    </row>
    <row r="96" spans="1:9" s="13" customFormat="1">
      <c r="A96" s="3"/>
      <c r="B96" s="3"/>
      <c r="C96" s="3"/>
      <c r="D96" s="3"/>
      <c r="E96" s="46"/>
      <c r="F96" s="3"/>
      <c r="G96" s="3"/>
      <c r="H96" s="3"/>
      <c r="I96" s="3"/>
    </row>
    <row r="97" spans="1:9" s="13" customFormat="1">
      <c r="A97" s="3"/>
      <c r="B97" s="3"/>
      <c r="C97" s="3"/>
      <c r="D97" s="3"/>
      <c r="E97" s="46"/>
      <c r="F97" s="3"/>
      <c r="G97" s="3"/>
      <c r="H97" s="3"/>
      <c r="I97" s="3"/>
    </row>
    <row r="98" spans="1:9" s="13" customFormat="1">
      <c r="A98" s="3"/>
      <c r="B98" s="3"/>
      <c r="C98" s="3"/>
      <c r="D98" s="3"/>
      <c r="E98" s="46"/>
      <c r="F98" s="3"/>
      <c r="G98" s="3"/>
      <c r="H98" s="3"/>
      <c r="I98" s="3"/>
    </row>
    <row r="99" spans="1:9" s="13" customFormat="1">
      <c r="A99" s="3"/>
      <c r="B99" s="3"/>
      <c r="C99" s="3"/>
      <c r="D99" s="3"/>
      <c r="E99" s="46"/>
      <c r="F99" s="3"/>
      <c r="G99" s="3"/>
      <c r="H99" s="3"/>
      <c r="I99" s="3"/>
    </row>
    <row r="100" spans="1:9" s="13" customFormat="1">
      <c r="A100" s="3"/>
      <c r="B100" s="3"/>
      <c r="C100" s="3"/>
      <c r="D100" s="3"/>
      <c r="E100" s="46"/>
      <c r="F100" s="3"/>
      <c r="G100" s="3"/>
      <c r="H100" s="3"/>
      <c r="I100" s="3"/>
    </row>
    <row r="101" spans="1:9" s="13" customFormat="1">
      <c r="A101" s="3"/>
      <c r="B101" s="3"/>
      <c r="C101" s="3"/>
      <c r="D101" s="3"/>
      <c r="E101" s="46"/>
      <c r="F101" s="3"/>
      <c r="G101" s="3"/>
      <c r="H101" s="3"/>
      <c r="I101" s="3"/>
    </row>
    <row r="102" spans="1:9" s="13" customFormat="1">
      <c r="A102" s="3"/>
      <c r="B102" s="3"/>
      <c r="C102" s="3"/>
      <c r="D102" s="3"/>
      <c r="E102" s="46"/>
      <c r="F102" s="3"/>
      <c r="G102" s="3"/>
      <c r="H102" s="3"/>
      <c r="I102" s="3"/>
    </row>
    <row r="103" spans="1:9" s="13" customFormat="1">
      <c r="A103" s="3"/>
      <c r="B103" s="3"/>
      <c r="C103" s="3"/>
      <c r="D103" s="3"/>
      <c r="E103" s="46"/>
      <c r="F103" s="3"/>
      <c r="G103" s="3"/>
      <c r="H103" s="3"/>
      <c r="I103" s="3"/>
    </row>
    <row r="104" spans="1:9" s="13" customFormat="1">
      <c r="A104" s="3"/>
      <c r="B104" s="3"/>
      <c r="C104" s="3"/>
      <c r="D104" s="3"/>
      <c r="E104" s="46"/>
      <c r="F104" s="3"/>
      <c r="G104" s="3"/>
      <c r="H104" s="3"/>
      <c r="I104" s="3"/>
    </row>
    <row r="105" spans="1:9" s="13" customFormat="1">
      <c r="A105" s="3"/>
      <c r="B105" s="3"/>
      <c r="C105" s="3"/>
      <c r="D105" s="3"/>
      <c r="E105" s="46"/>
      <c r="F105" s="3"/>
      <c r="G105" s="3"/>
      <c r="H105" s="3"/>
      <c r="I105" s="3"/>
    </row>
    <row r="106" spans="1:9" s="13" customFormat="1">
      <c r="A106" s="3"/>
      <c r="B106" s="3"/>
      <c r="C106" s="3"/>
      <c r="D106" s="3"/>
      <c r="E106" s="46"/>
      <c r="F106" s="3"/>
      <c r="G106" s="3"/>
      <c r="H106" s="3"/>
      <c r="I106" s="3"/>
    </row>
    <row r="107" spans="1:9" s="13" customFormat="1">
      <c r="A107" s="3"/>
      <c r="B107" s="3"/>
      <c r="C107" s="3"/>
      <c r="D107" s="3"/>
      <c r="E107" s="46"/>
      <c r="F107" s="3"/>
      <c r="G107" s="3"/>
      <c r="H107" s="3"/>
      <c r="I107" s="3"/>
    </row>
    <row r="108" spans="1:9" s="13" customFormat="1">
      <c r="A108" s="3"/>
      <c r="B108" s="3"/>
      <c r="C108" s="3"/>
      <c r="D108" s="3"/>
      <c r="E108" s="46"/>
      <c r="F108" s="3"/>
      <c r="G108" s="3"/>
      <c r="H108" s="3"/>
      <c r="I108" s="3"/>
    </row>
    <row r="109" spans="1:9" s="13" customFormat="1">
      <c r="A109" s="3"/>
      <c r="B109" s="3"/>
      <c r="C109" s="3"/>
      <c r="D109" s="3"/>
      <c r="E109" s="46"/>
      <c r="F109" s="3"/>
      <c r="G109" s="3"/>
      <c r="H109" s="3"/>
      <c r="I109" s="3"/>
    </row>
    <row r="110" spans="1:9" s="13" customFormat="1">
      <c r="A110" s="3"/>
      <c r="B110" s="3"/>
      <c r="C110" s="3"/>
      <c r="D110" s="3"/>
      <c r="E110" s="46"/>
      <c r="F110" s="3"/>
      <c r="G110" s="3"/>
      <c r="H110" s="3"/>
      <c r="I110" s="3"/>
    </row>
    <row r="111" spans="1:9" s="13" customFormat="1">
      <c r="A111" s="3"/>
      <c r="B111" s="3"/>
      <c r="C111" s="3"/>
      <c r="D111" s="3"/>
      <c r="E111" s="46"/>
      <c r="F111" s="3"/>
      <c r="G111" s="3"/>
      <c r="H111" s="3"/>
      <c r="I111" s="3"/>
    </row>
    <row r="112" spans="1:9" s="13" customFormat="1">
      <c r="A112" s="3"/>
      <c r="B112" s="3"/>
      <c r="C112" s="3"/>
      <c r="D112" s="3"/>
      <c r="E112" s="46"/>
      <c r="F112" s="3"/>
      <c r="G112" s="3"/>
      <c r="H112" s="3"/>
      <c r="I112" s="3"/>
    </row>
    <row r="113" spans="1:9" s="13" customFormat="1">
      <c r="A113" s="3"/>
      <c r="B113" s="3"/>
      <c r="C113" s="3"/>
      <c r="D113" s="3"/>
      <c r="E113" s="46"/>
      <c r="F113" s="3"/>
      <c r="G113" s="3"/>
      <c r="H113" s="3"/>
      <c r="I113" s="3"/>
    </row>
    <row r="114" spans="1:9" s="13" customFormat="1">
      <c r="A114" s="3"/>
      <c r="B114" s="3"/>
      <c r="C114" s="3"/>
      <c r="D114" s="3"/>
      <c r="E114" s="46"/>
      <c r="F114" s="3"/>
      <c r="G114" s="3"/>
      <c r="H114" s="3"/>
      <c r="I114" s="3"/>
    </row>
    <row r="115" spans="1:9" s="13" customFormat="1">
      <c r="A115" s="3"/>
      <c r="B115" s="3"/>
      <c r="C115" s="3"/>
      <c r="D115" s="3"/>
      <c r="E115" s="46"/>
      <c r="F115" s="3"/>
      <c r="G115" s="3"/>
      <c r="H115" s="3"/>
      <c r="I115" s="3"/>
    </row>
    <row r="116" spans="1:9" s="13" customFormat="1">
      <c r="A116" s="3"/>
      <c r="B116" s="3"/>
      <c r="C116" s="3"/>
      <c r="D116" s="3"/>
      <c r="E116" s="46"/>
      <c r="F116" s="3"/>
      <c r="G116" s="3"/>
      <c r="H116" s="3"/>
      <c r="I116" s="3"/>
    </row>
    <row r="117" spans="1:9" s="13" customFormat="1">
      <c r="A117" s="3"/>
      <c r="B117" s="3"/>
      <c r="C117" s="3"/>
      <c r="D117" s="3"/>
      <c r="E117" s="46"/>
      <c r="F117" s="3"/>
      <c r="G117" s="3"/>
      <c r="H117" s="3"/>
      <c r="I117" s="3"/>
    </row>
    <row r="118" spans="1:9" s="13" customFormat="1">
      <c r="A118" s="3"/>
      <c r="B118" s="3"/>
      <c r="C118" s="3"/>
      <c r="D118" s="3"/>
      <c r="E118" s="46"/>
      <c r="F118" s="3"/>
      <c r="G118" s="3"/>
      <c r="H118" s="3"/>
      <c r="I118" s="3"/>
    </row>
    <row r="119" spans="1:9" s="13" customFormat="1">
      <c r="A119" s="3"/>
      <c r="B119" s="3"/>
      <c r="C119" s="3"/>
      <c r="D119" s="3"/>
      <c r="E119" s="46"/>
      <c r="F119" s="3"/>
      <c r="G119" s="3"/>
      <c r="H119" s="3"/>
      <c r="I119" s="3"/>
    </row>
    <row r="120" spans="1:9" s="13" customFormat="1">
      <c r="A120" s="3"/>
      <c r="B120" s="3"/>
      <c r="C120" s="3"/>
      <c r="D120" s="3"/>
      <c r="E120" s="46"/>
      <c r="F120" s="3"/>
      <c r="G120" s="3"/>
      <c r="H120" s="3"/>
      <c r="I120" s="3"/>
    </row>
  </sheetData>
  <mergeCells count="2">
    <mergeCell ref="A2:D2"/>
    <mergeCell ref="B24:D24"/>
  </mergeCells>
  <pageMargins left="0.87" right="0.14000000000000001" top="0.43" bottom="0.09" header="0.16" footer="0.09"/>
  <pageSetup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5" enableFormatConditionsCalculation="0">
    <tabColor rgb="FF00FFFF"/>
  </sheetPr>
  <dimension ref="A1:F65"/>
  <sheetViews>
    <sheetView topLeftCell="A10" workbookViewId="0">
      <selection activeCell="A65" sqref="A65"/>
    </sheetView>
  </sheetViews>
  <sheetFormatPr defaultRowHeight="12.75"/>
  <cols>
    <col min="1" max="1" width="45" style="7" customWidth="1"/>
    <col min="2" max="2" width="17.85546875" style="7" customWidth="1"/>
    <col min="3" max="3" width="39.5703125" style="14" customWidth="1"/>
    <col min="4" max="4" width="23" style="7" customWidth="1"/>
    <col min="5" max="5" width="13.5703125" style="7" customWidth="1"/>
    <col min="6" max="6" width="11.28515625" style="7" bestFit="1" customWidth="1"/>
    <col min="7" max="16384" width="9.140625" style="7"/>
  </cols>
  <sheetData>
    <row r="1" spans="1:5" ht="31.5" customHeight="1">
      <c r="A1" s="152" t="s">
        <v>159</v>
      </c>
      <c r="B1" s="152"/>
      <c r="C1" s="152"/>
      <c r="D1" s="152"/>
      <c r="E1" s="2"/>
    </row>
    <row r="2" spans="1:5" ht="13.5" customHeight="1">
      <c r="A2" s="34"/>
      <c r="B2" s="34"/>
      <c r="C2" s="34"/>
      <c r="D2" s="34"/>
      <c r="E2" s="2"/>
    </row>
    <row r="3" spans="1:5" ht="15.75">
      <c r="A3" s="11" t="s">
        <v>6</v>
      </c>
      <c r="B3" s="11" t="s">
        <v>64</v>
      </c>
      <c r="C3" s="11" t="s">
        <v>6</v>
      </c>
      <c r="D3" s="11" t="s">
        <v>64</v>
      </c>
      <c r="E3" s="2"/>
    </row>
    <row r="4" spans="1:5" ht="15.75">
      <c r="A4" s="12">
        <v>1</v>
      </c>
      <c r="B4" s="12">
        <v>2</v>
      </c>
      <c r="C4" s="22">
        <v>3</v>
      </c>
      <c r="D4" s="22">
        <v>4</v>
      </c>
      <c r="E4" s="2"/>
    </row>
    <row r="5" spans="1:5" ht="15.75">
      <c r="A5" s="24" t="s">
        <v>19</v>
      </c>
      <c r="B5" s="25">
        <f>B6+B18+B19</f>
        <v>913138546</v>
      </c>
      <c r="C5" s="24" t="s">
        <v>68</v>
      </c>
      <c r="D5" s="25">
        <f>D6+D9+D17+D25+D33+D34+D37</f>
        <v>493572748</v>
      </c>
      <c r="E5" s="2"/>
    </row>
    <row r="6" spans="1:5" s="10" customFormat="1" ht="15.75">
      <c r="A6" s="19" t="s">
        <v>9</v>
      </c>
      <c r="B6" s="26">
        <f>B7+B11+B15</f>
        <v>909642362</v>
      </c>
      <c r="C6" s="19" t="s">
        <v>1</v>
      </c>
      <c r="D6" s="19">
        <f>SUM(D7:D8)</f>
        <v>54661538</v>
      </c>
      <c r="E6" s="9"/>
    </row>
    <row r="7" spans="1:5" s="16" customFormat="1" ht="15.75">
      <c r="A7" s="27" t="s">
        <v>7</v>
      </c>
      <c r="B7" s="27">
        <f t="shared" ref="B7" si="0">SUM(B8:B10)</f>
        <v>208915685</v>
      </c>
      <c r="C7" s="17" t="s">
        <v>5</v>
      </c>
      <c r="D7" s="51">
        <v>5166667</v>
      </c>
      <c r="E7" s="15"/>
    </row>
    <row r="8" spans="1:5" ht="14.25">
      <c r="A8" s="17" t="s">
        <v>47</v>
      </c>
      <c r="B8" s="49">
        <v>185033447</v>
      </c>
      <c r="C8" s="17" t="s">
        <v>28</v>
      </c>
      <c r="D8" s="51">
        <v>49494871</v>
      </c>
      <c r="E8" s="2"/>
    </row>
    <row r="9" spans="1:5" ht="15.75">
      <c r="A9" s="17" t="s">
        <v>48</v>
      </c>
      <c r="B9" s="49">
        <v>22562238</v>
      </c>
      <c r="C9" s="19" t="s">
        <v>65</v>
      </c>
      <c r="D9" s="28">
        <f t="shared" ref="D9" si="1">SUM(D10:D16)</f>
        <v>28957341</v>
      </c>
      <c r="E9" s="2"/>
    </row>
    <row r="10" spans="1:5" ht="14.25">
      <c r="A10" s="17" t="s">
        <v>49</v>
      </c>
      <c r="B10" s="49">
        <v>1320000</v>
      </c>
      <c r="C10" s="17" t="s">
        <v>10</v>
      </c>
      <c r="D10" s="51">
        <v>16125061</v>
      </c>
      <c r="E10" s="2"/>
    </row>
    <row r="11" spans="1:5" s="16" customFormat="1" ht="15.75">
      <c r="A11" s="27" t="s">
        <v>8</v>
      </c>
      <c r="B11" s="27">
        <f t="shared" ref="B11" si="2">SUM(B12:B14)</f>
        <v>700726677</v>
      </c>
      <c r="C11" s="17" t="s">
        <v>11</v>
      </c>
      <c r="D11" s="51"/>
      <c r="E11" s="15"/>
    </row>
    <row r="12" spans="1:5" ht="14.25">
      <c r="A12" s="17" t="s">
        <v>47</v>
      </c>
      <c r="B12" s="17">
        <v>603794053</v>
      </c>
      <c r="C12" s="17" t="s">
        <v>12</v>
      </c>
      <c r="D12" s="51">
        <v>1011280</v>
      </c>
      <c r="E12" s="2"/>
    </row>
    <row r="13" spans="1:5" ht="14.25">
      <c r="A13" s="17" t="s">
        <v>48</v>
      </c>
      <c r="B13" s="17">
        <v>84385557</v>
      </c>
      <c r="C13" s="17" t="s">
        <v>25</v>
      </c>
      <c r="D13" s="51">
        <v>50000</v>
      </c>
      <c r="E13" s="2"/>
    </row>
    <row r="14" spans="1:5" ht="14.25">
      <c r="A14" s="17" t="s">
        <v>50</v>
      </c>
      <c r="B14" s="17">
        <v>12547067</v>
      </c>
      <c r="C14" s="17" t="s">
        <v>43</v>
      </c>
      <c r="D14" s="51"/>
      <c r="E14" s="2"/>
    </row>
    <row r="15" spans="1:5" ht="15.75">
      <c r="A15" s="27" t="s">
        <v>60</v>
      </c>
      <c r="B15" s="27">
        <f t="shared" ref="B15" si="3">SUM(B16:B17)</f>
        <v>0</v>
      </c>
      <c r="C15" s="17" t="s">
        <v>24</v>
      </c>
      <c r="D15" s="51">
        <v>1663000</v>
      </c>
      <c r="E15" s="2"/>
    </row>
    <row r="16" spans="1:5" ht="14.25">
      <c r="A16" s="17" t="s">
        <v>61</v>
      </c>
      <c r="B16" s="17"/>
      <c r="C16" s="17" t="s">
        <v>13</v>
      </c>
      <c r="D16" s="51">
        <v>10108000</v>
      </c>
      <c r="E16" s="2"/>
    </row>
    <row r="17" spans="1:5" ht="15.75">
      <c r="A17" s="17" t="s">
        <v>62</v>
      </c>
      <c r="B17" s="17"/>
      <c r="C17" s="19" t="s">
        <v>66</v>
      </c>
      <c r="D17" s="26">
        <f t="shared" ref="D17" si="4">SUM(D18:D24)</f>
        <v>225412173</v>
      </c>
      <c r="E17" s="2"/>
    </row>
    <row r="18" spans="1:5" s="10" customFormat="1" ht="17.25" customHeight="1">
      <c r="A18" s="19" t="s">
        <v>17</v>
      </c>
      <c r="B18" s="52">
        <f>'DMC-Nam 2015'!B22</f>
        <v>37184</v>
      </c>
      <c r="C18" s="17" t="s">
        <v>10</v>
      </c>
      <c r="D18" s="51">
        <v>68070880</v>
      </c>
      <c r="E18" s="9"/>
    </row>
    <row r="19" spans="1:5" s="10" customFormat="1" ht="15.75">
      <c r="A19" s="19" t="s">
        <v>18</v>
      </c>
      <c r="B19" s="26">
        <f>SUM(B20:B21)</f>
        <v>3459000</v>
      </c>
      <c r="C19" s="17" t="s">
        <v>11</v>
      </c>
      <c r="D19" s="51"/>
      <c r="E19" s="9"/>
    </row>
    <row r="20" spans="1:5" ht="14.25">
      <c r="A20" s="17" t="s">
        <v>20</v>
      </c>
      <c r="B20" s="49">
        <v>1459000</v>
      </c>
      <c r="C20" s="17" t="s">
        <v>12</v>
      </c>
      <c r="D20" s="51">
        <v>964236</v>
      </c>
      <c r="E20" s="2"/>
    </row>
    <row r="21" spans="1:5" ht="14.25">
      <c r="A21" s="17" t="s">
        <v>27</v>
      </c>
      <c r="B21" s="49">
        <v>2000000</v>
      </c>
      <c r="C21" s="17" t="s">
        <v>25</v>
      </c>
      <c r="D21" s="51">
        <v>122592377</v>
      </c>
      <c r="E21" s="2"/>
    </row>
    <row r="22" spans="1:5" ht="14.25">
      <c r="A22" s="20"/>
      <c r="B22" s="20"/>
      <c r="C22" s="17" t="s">
        <v>43</v>
      </c>
      <c r="D22" s="51"/>
      <c r="E22" s="2"/>
    </row>
    <row r="23" spans="1:5" s="10" customFormat="1" ht="14.25">
      <c r="A23" s="29"/>
      <c r="B23" s="29"/>
      <c r="C23" s="17" t="s">
        <v>24</v>
      </c>
      <c r="D23" s="51"/>
      <c r="E23" s="9"/>
    </row>
    <row r="24" spans="1:5" s="10" customFormat="1" ht="14.25">
      <c r="A24" s="29"/>
      <c r="B24" s="29"/>
      <c r="C24" s="17" t="s">
        <v>13</v>
      </c>
      <c r="D24" s="51">
        <v>33784680</v>
      </c>
      <c r="E24" s="9"/>
    </row>
    <row r="25" spans="1:5" ht="15.75">
      <c r="A25" s="20"/>
      <c r="B25" s="20"/>
      <c r="C25" s="19" t="s">
        <v>2</v>
      </c>
      <c r="D25" s="26">
        <f t="shared" ref="D25" si="5">SUM(D26:D32)</f>
        <v>52786462</v>
      </c>
      <c r="E25" s="2"/>
    </row>
    <row r="26" spans="1:5" ht="14.25">
      <c r="A26" s="20"/>
      <c r="B26" s="20"/>
      <c r="C26" s="17" t="s">
        <v>26</v>
      </c>
      <c r="D26" s="51">
        <v>48259000</v>
      </c>
      <c r="E26" s="2"/>
    </row>
    <row r="27" spans="1:5" ht="14.25">
      <c r="A27" s="20"/>
      <c r="B27" s="20"/>
      <c r="C27" s="17" t="s">
        <v>14</v>
      </c>
      <c r="D27" s="51">
        <v>98462</v>
      </c>
      <c r="E27" s="2"/>
    </row>
    <row r="28" spans="1:5" ht="14.25">
      <c r="A28" s="20"/>
      <c r="B28" s="20"/>
      <c r="C28" s="17" t="s">
        <v>15</v>
      </c>
      <c r="D28" s="51"/>
      <c r="E28" s="2"/>
    </row>
    <row r="29" spans="1:5" ht="14.25">
      <c r="A29" s="20"/>
      <c r="B29" s="20"/>
      <c r="C29" s="17" t="s">
        <v>16</v>
      </c>
      <c r="D29" s="51"/>
      <c r="E29" s="2"/>
    </row>
    <row r="30" spans="1:5" ht="14.25">
      <c r="A30" s="20"/>
      <c r="B30" s="20"/>
      <c r="C30" s="17" t="s">
        <v>44</v>
      </c>
      <c r="D30" s="51">
        <v>2000000</v>
      </c>
      <c r="E30" s="2"/>
    </row>
    <row r="31" spans="1:5" ht="14.25">
      <c r="A31" s="20"/>
      <c r="B31" s="20"/>
      <c r="C31" s="17" t="s">
        <v>25</v>
      </c>
      <c r="D31" s="51"/>
      <c r="E31" s="2"/>
    </row>
    <row r="32" spans="1:5" s="10" customFormat="1" ht="14.25">
      <c r="A32" s="29"/>
      <c r="B32" s="29"/>
      <c r="C32" s="17" t="s">
        <v>13</v>
      </c>
      <c r="D32" s="51">
        <v>2429000</v>
      </c>
      <c r="E32" s="9"/>
    </row>
    <row r="33" spans="1:6" ht="15.75">
      <c r="A33" s="20"/>
      <c r="B33" s="20"/>
      <c r="C33" s="19" t="s">
        <v>3</v>
      </c>
      <c r="D33" s="53">
        <v>85235373</v>
      </c>
      <c r="E33" s="2"/>
    </row>
    <row r="34" spans="1:6" ht="15.75">
      <c r="A34" s="20"/>
      <c r="B34" s="20"/>
      <c r="C34" s="19" t="s">
        <v>4</v>
      </c>
      <c r="D34" s="19">
        <f t="shared" ref="D34" si="6">SUM(D35:D36)</f>
        <v>13525000</v>
      </c>
      <c r="E34" s="2"/>
    </row>
    <row r="35" spans="1:6" ht="14.25">
      <c r="A35" s="20"/>
      <c r="B35" s="20"/>
      <c r="C35" s="17" t="s">
        <v>35</v>
      </c>
      <c r="D35" s="51">
        <v>1595000</v>
      </c>
      <c r="E35" s="2"/>
    </row>
    <row r="36" spans="1:6" ht="14.25">
      <c r="A36" s="20"/>
      <c r="B36" s="20"/>
      <c r="C36" s="17" t="s">
        <v>63</v>
      </c>
      <c r="D36" s="51">
        <v>11930000</v>
      </c>
      <c r="E36" s="2"/>
    </row>
    <row r="37" spans="1:6" ht="15.75">
      <c r="A37" s="20"/>
      <c r="B37" s="20"/>
      <c r="C37" s="19" t="s">
        <v>67</v>
      </c>
      <c r="D37" s="26">
        <f>SUM(D38:D39)</f>
        <v>32994861</v>
      </c>
      <c r="E37" s="2"/>
    </row>
    <row r="38" spans="1:6" ht="14.25">
      <c r="A38" s="20"/>
      <c r="B38" s="20"/>
      <c r="C38" s="17" t="s">
        <v>21</v>
      </c>
      <c r="D38" s="51">
        <v>32324861</v>
      </c>
      <c r="E38" s="2"/>
    </row>
    <row r="39" spans="1:6" ht="14.25">
      <c r="A39" s="20"/>
      <c r="B39" s="20"/>
      <c r="C39" s="17" t="s">
        <v>22</v>
      </c>
      <c r="D39" s="51">
        <v>670000</v>
      </c>
      <c r="E39" s="2"/>
    </row>
    <row r="40" spans="1:6" s="6" customFormat="1" ht="17.25">
      <c r="A40" s="31" t="s">
        <v>69</v>
      </c>
      <c r="B40" s="153">
        <f>B5-D5</f>
        <v>419565798</v>
      </c>
      <c r="C40" s="153"/>
      <c r="D40" s="153"/>
      <c r="E40" s="51">
        <f>'DMC-Nam 2015'!B61</f>
        <v>419565798</v>
      </c>
      <c r="F40" s="51">
        <f>B40-E40</f>
        <v>0</v>
      </c>
    </row>
    <row r="43" spans="1:6" ht="15.75">
      <c r="A43" s="33" t="s">
        <v>70</v>
      </c>
      <c r="B43" s="33" t="s">
        <v>71</v>
      </c>
    </row>
    <row r="44" spans="1:6" ht="16.5" customHeight="1">
      <c r="A44" s="35" t="s">
        <v>55</v>
      </c>
      <c r="B44" s="35">
        <v>900000000</v>
      </c>
    </row>
    <row r="45" spans="1:6" ht="16.5" customHeight="1">
      <c r="A45" s="17" t="s">
        <v>171</v>
      </c>
      <c r="B45" s="17">
        <v>6279000000</v>
      </c>
    </row>
    <row r="46" spans="1:6" ht="18" customHeight="1">
      <c r="A46" s="37" t="s">
        <v>59</v>
      </c>
      <c r="B46" s="36">
        <f>B44+B45</f>
        <v>7179000000</v>
      </c>
    </row>
    <row r="49" spans="1:2" ht="15.75">
      <c r="A49" s="33" t="s">
        <v>51</v>
      </c>
      <c r="B49" s="33" t="s">
        <v>71</v>
      </c>
    </row>
    <row r="50" spans="1:2" ht="19.5" customHeight="1">
      <c r="A50" s="17" t="s">
        <v>77</v>
      </c>
      <c r="B50" s="32">
        <v>17520725</v>
      </c>
    </row>
    <row r="51" spans="1:2" ht="19.5" customHeight="1">
      <c r="A51" s="17" t="s">
        <v>78</v>
      </c>
      <c r="B51" s="32">
        <v>18382165</v>
      </c>
    </row>
    <row r="52" spans="1:2" ht="19.5" customHeight="1">
      <c r="A52" s="17" t="s">
        <v>172</v>
      </c>
      <c r="B52" s="32">
        <v>9263720</v>
      </c>
    </row>
    <row r="53" spans="1:2" ht="19.5" customHeight="1">
      <c r="A53" s="17" t="s">
        <v>85</v>
      </c>
      <c r="B53" s="32">
        <v>12836870</v>
      </c>
    </row>
    <row r="54" spans="1:2" ht="19.5" customHeight="1">
      <c r="A54" s="17" t="s">
        <v>82</v>
      </c>
      <c r="B54" s="32">
        <v>173310543</v>
      </c>
    </row>
    <row r="55" spans="1:2" ht="19.5" customHeight="1">
      <c r="A55" s="17" t="s">
        <v>87</v>
      </c>
      <c r="B55" s="32">
        <v>16498230</v>
      </c>
    </row>
    <row r="56" spans="1:2" ht="19.5" customHeight="1">
      <c r="A56" s="17" t="s">
        <v>84</v>
      </c>
      <c r="B56" s="32">
        <v>41972066</v>
      </c>
    </row>
    <row r="57" spans="1:2" ht="19.5" customHeight="1">
      <c r="A57" s="17" t="s">
        <v>88</v>
      </c>
      <c r="B57" s="32">
        <v>51174415</v>
      </c>
    </row>
    <row r="58" spans="1:2" ht="15.75">
      <c r="A58" s="37" t="s">
        <v>59</v>
      </c>
      <c r="B58" s="36">
        <f>SUM(B50:B57)</f>
        <v>340958734</v>
      </c>
    </row>
    <row r="60" spans="1:2" ht="15.75">
      <c r="A60" s="47" t="s">
        <v>74</v>
      </c>
      <c r="B60" s="38"/>
    </row>
    <row r="61" spans="1:2">
      <c r="A61" s="23"/>
    </row>
    <row r="62" spans="1:2">
      <c r="A62" s="23"/>
    </row>
    <row r="63" spans="1:2">
      <c r="A63" s="23"/>
    </row>
    <row r="64" spans="1:2">
      <c r="A64" s="23"/>
    </row>
    <row r="65" spans="1:1">
      <c r="A65" s="48" t="s">
        <v>181</v>
      </c>
    </row>
  </sheetData>
  <mergeCells count="2">
    <mergeCell ref="A1:D1"/>
    <mergeCell ref="B40:D40"/>
  </mergeCells>
  <phoneticPr fontId="12" type="noConversion"/>
  <pageMargins left="0.86" right="0.14000000000000001" top="0.43" bottom="0.09" header="0.16" footer="0.09"/>
  <pageSetup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FFFF"/>
  </sheetPr>
  <dimension ref="A1:F70"/>
  <sheetViews>
    <sheetView workbookViewId="0">
      <selection activeCell="A70" sqref="A70"/>
    </sheetView>
  </sheetViews>
  <sheetFormatPr defaultRowHeight="12.75"/>
  <cols>
    <col min="1" max="1" width="40.42578125" style="7" customWidth="1"/>
    <col min="2" max="2" width="17.85546875" style="7" customWidth="1"/>
    <col min="3" max="3" width="39.5703125" style="14" customWidth="1"/>
    <col min="4" max="4" width="21.140625" style="7" customWidth="1"/>
    <col min="5" max="5" width="10.85546875" style="7" bestFit="1" customWidth="1"/>
    <col min="6" max="6" width="12.85546875" style="7" customWidth="1"/>
    <col min="7" max="16384" width="9.140625" style="7"/>
  </cols>
  <sheetData>
    <row r="1" spans="1:5" ht="31.5" customHeight="1">
      <c r="A1" s="152" t="s">
        <v>170</v>
      </c>
      <c r="B1" s="152"/>
      <c r="C1" s="152"/>
      <c r="D1" s="152"/>
      <c r="E1" s="2"/>
    </row>
    <row r="2" spans="1:5" ht="13.5" customHeight="1">
      <c r="A2" s="50"/>
      <c r="B2" s="50"/>
      <c r="C2" s="50"/>
      <c r="D2" s="50"/>
      <c r="E2" s="2"/>
    </row>
    <row r="3" spans="1:5" ht="15.75">
      <c r="A3" s="11" t="s">
        <v>6</v>
      </c>
      <c r="B3" s="11" t="s">
        <v>64</v>
      </c>
      <c r="C3" s="11" t="s">
        <v>6</v>
      </c>
      <c r="D3" s="11" t="s">
        <v>64</v>
      </c>
      <c r="E3" s="2"/>
    </row>
    <row r="4" spans="1:5" ht="15.75">
      <c r="A4" s="39">
        <v>1</v>
      </c>
      <c r="B4" s="39">
        <v>2</v>
      </c>
      <c r="C4" s="39">
        <v>3</v>
      </c>
      <c r="D4" s="39">
        <v>4</v>
      </c>
      <c r="E4" s="2"/>
    </row>
    <row r="5" spans="1:5" ht="15.75">
      <c r="A5" s="24" t="s">
        <v>19</v>
      </c>
      <c r="B5" s="25">
        <f>B6+B18+B19</f>
        <v>752653743</v>
      </c>
      <c r="C5" s="24" t="s">
        <v>68</v>
      </c>
      <c r="D5" s="25">
        <f>D6+D9+D17+D25+D33+D34+D37</f>
        <v>359611900</v>
      </c>
      <c r="E5" s="2"/>
    </row>
    <row r="6" spans="1:5" s="10" customFormat="1" ht="15.75">
      <c r="A6" s="19" t="s">
        <v>9</v>
      </c>
      <c r="B6" s="26">
        <f>B7+B11+B15</f>
        <v>752480248</v>
      </c>
      <c r="C6" s="19" t="s">
        <v>1</v>
      </c>
      <c r="D6" s="19">
        <f>SUM(D7:D8)</f>
        <v>5908334</v>
      </c>
      <c r="E6" s="9"/>
    </row>
    <row r="7" spans="1:5" s="16" customFormat="1" ht="15.75">
      <c r="A7" s="27" t="s">
        <v>7</v>
      </c>
      <c r="B7" s="27">
        <f t="shared" ref="B7" si="0">SUM(B8:B10)</f>
        <v>200942880</v>
      </c>
      <c r="C7" s="17" t="s">
        <v>5</v>
      </c>
      <c r="D7" s="51">
        <v>5908334</v>
      </c>
      <c r="E7" s="15"/>
    </row>
    <row r="8" spans="1:5" ht="14.25">
      <c r="A8" s="17" t="s">
        <v>47</v>
      </c>
      <c r="B8" s="49">
        <v>182539440</v>
      </c>
      <c r="C8" s="17" t="s">
        <v>28</v>
      </c>
      <c r="D8" s="51"/>
      <c r="E8" s="2"/>
    </row>
    <row r="9" spans="1:5" ht="15.75">
      <c r="A9" s="17" t="s">
        <v>48</v>
      </c>
      <c r="B9" s="49">
        <v>17083440</v>
      </c>
      <c r="C9" s="19" t="s">
        <v>65</v>
      </c>
      <c r="D9" s="28">
        <f t="shared" ref="D9" si="1">SUM(D10:D16)</f>
        <v>22689498</v>
      </c>
      <c r="E9" s="2"/>
    </row>
    <row r="10" spans="1:5" ht="14.25">
      <c r="A10" s="17" t="s">
        <v>49</v>
      </c>
      <c r="B10" s="49">
        <v>1320000</v>
      </c>
      <c r="C10" s="17" t="s">
        <v>10</v>
      </c>
      <c r="D10" s="51">
        <v>14795388</v>
      </c>
      <c r="E10" s="2"/>
    </row>
    <row r="11" spans="1:5" s="16" customFormat="1" ht="15.75">
      <c r="A11" s="27" t="s">
        <v>8</v>
      </c>
      <c r="B11" s="27">
        <f t="shared" ref="B11" si="2">SUM(B12:B14)</f>
        <v>548765368</v>
      </c>
      <c r="C11" s="17" t="s">
        <v>11</v>
      </c>
      <c r="D11" s="51">
        <v>1322270</v>
      </c>
      <c r="E11" s="15"/>
    </row>
    <row r="12" spans="1:5" ht="14.25">
      <c r="A12" s="17" t="s">
        <v>47</v>
      </c>
      <c r="B12" s="17">
        <v>456931227</v>
      </c>
      <c r="C12" s="17" t="s">
        <v>12</v>
      </c>
      <c r="D12" s="51">
        <v>1021840</v>
      </c>
      <c r="E12" s="2"/>
    </row>
    <row r="13" spans="1:5" ht="14.25">
      <c r="A13" s="17" t="s">
        <v>48</v>
      </c>
      <c r="B13" s="17">
        <v>79239354</v>
      </c>
      <c r="C13" s="17" t="s">
        <v>25</v>
      </c>
      <c r="D13" s="51">
        <v>4550000</v>
      </c>
      <c r="E13" s="2"/>
    </row>
    <row r="14" spans="1:5" ht="14.25">
      <c r="A14" s="17" t="s">
        <v>50</v>
      </c>
      <c r="B14" s="17">
        <v>12594787</v>
      </c>
      <c r="C14" s="17" t="s">
        <v>43</v>
      </c>
      <c r="D14" s="51"/>
      <c r="E14" s="2"/>
    </row>
    <row r="15" spans="1:5" ht="15.75">
      <c r="A15" s="27" t="s">
        <v>60</v>
      </c>
      <c r="B15" s="27">
        <f>SUM(B16:B17)</f>
        <v>2772000</v>
      </c>
      <c r="C15" s="17" t="s">
        <v>24</v>
      </c>
      <c r="D15" s="51"/>
      <c r="E15" s="2"/>
    </row>
    <row r="16" spans="1:5" ht="14.25">
      <c r="A16" s="17" t="s">
        <v>61</v>
      </c>
      <c r="B16" s="51">
        <v>2772000</v>
      </c>
      <c r="C16" s="17" t="s">
        <v>13</v>
      </c>
      <c r="D16" s="51">
        <v>1000000</v>
      </c>
      <c r="E16" s="2"/>
    </row>
    <row r="17" spans="1:5" ht="15.75">
      <c r="A17" s="17" t="s">
        <v>62</v>
      </c>
      <c r="B17" s="17"/>
      <c r="C17" s="19" t="s">
        <v>66</v>
      </c>
      <c r="D17" s="26">
        <f t="shared" ref="D17" si="3">SUM(D18:D24)</f>
        <v>140250247</v>
      </c>
      <c r="E17" s="2"/>
    </row>
    <row r="18" spans="1:5" s="10" customFormat="1" ht="17.25" customHeight="1">
      <c r="A18" s="19" t="s">
        <v>17</v>
      </c>
      <c r="B18" s="52">
        <f>'DMC-Nam 2015'!C22</f>
        <v>22295</v>
      </c>
      <c r="C18" s="17" t="s">
        <v>10</v>
      </c>
      <c r="D18" s="51">
        <v>64849607</v>
      </c>
      <c r="E18" s="9"/>
    </row>
    <row r="19" spans="1:5" s="10" customFormat="1" ht="15.75">
      <c r="A19" s="19" t="s">
        <v>18</v>
      </c>
      <c r="B19" s="26">
        <f>SUM(B20:B21)</f>
        <v>151200</v>
      </c>
      <c r="C19" s="17" t="s">
        <v>11</v>
      </c>
      <c r="D19" s="51">
        <v>6977165</v>
      </c>
      <c r="E19" s="9"/>
    </row>
    <row r="20" spans="1:5" ht="14.25">
      <c r="A20" s="17" t="s">
        <v>20</v>
      </c>
      <c r="B20" s="49">
        <v>151200</v>
      </c>
      <c r="C20" s="17" t="s">
        <v>12</v>
      </c>
      <c r="D20" s="51">
        <v>982475</v>
      </c>
      <c r="E20" s="2"/>
    </row>
    <row r="21" spans="1:5" ht="14.25">
      <c r="A21" s="17" t="s">
        <v>27</v>
      </c>
      <c r="B21" s="49"/>
      <c r="C21" s="17" t="s">
        <v>25</v>
      </c>
      <c r="D21" s="51">
        <v>6700000</v>
      </c>
      <c r="E21" s="2"/>
    </row>
    <row r="22" spans="1:5" ht="14.25">
      <c r="A22" s="20"/>
      <c r="B22" s="20"/>
      <c r="C22" s="17" t="s">
        <v>43</v>
      </c>
      <c r="D22" s="51"/>
      <c r="E22" s="2"/>
    </row>
    <row r="23" spans="1:5" s="10" customFormat="1" ht="14.25">
      <c r="A23" s="29"/>
      <c r="B23" s="29"/>
      <c r="C23" s="17" t="s">
        <v>24</v>
      </c>
      <c r="D23" s="51"/>
      <c r="E23" s="9"/>
    </row>
    <row r="24" spans="1:5" s="10" customFormat="1" ht="14.25">
      <c r="A24" s="29"/>
      <c r="B24" s="29"/>
      <c r="C24" s="17" t="s">
        <v>13</v>
      </c>
      <c r="D24" s="51">
        <v>60741000</v>
      </c>
      <c r="E24" s="9"/>
    </row>
    <row r="25" spans="1:5" ht="15.75">
      <c r="A25" s="20"/>
      <c r="B25" s="20"/>
      <c r="C25" s="19" t="s">
        <v>2</v>
      </c>
      <c r="D25" s="26">
        <f t="shared" ref="D25" si="4">SUM(D26:D32)</f>
        <v>64251370</v>
      </c>
      <c r="E25" s="2"/>
    </row>
    <row r="26" spans="1:5" ht="14.25">
      <c r="A26" s="20"/>
      <c r="B26" s="20"/>
      <c r="C26" s="17" t="s">
        <v>26</v>
      </c>
      <c r="D26" s="51">
        <v>7400000</v>
      </c>
      <c r="E26" s="2"/>
    </row>
    <row r="27" spans="1:5" ht="14.25">
      <c r="A27" s="20"/>
      <c r="B27" s="20"/>
      <c r="C27" s="17" t="s">
        <v>14</v>
      </c>
      <c r="D27" s="51">
        <v>101870</v>
      </c>
      <c r="E27" s="2"/>
    </row>
    <row r="28" spans="1:5" ht="14.25">
      <c r="A28" s="20"/>
      <c r="B28" s="20"/>
      <c r="C28" s="17" t="s">
        <v>15</v>
      </c>
      <c r="D28" s="51"/>
      <c r="E28" s="2"/>
    </row>
    <row r="29" spans="1:5" ht="14.25">
      <c r="A29" s="20"/>
      <c r="B29" s="20"/>
      <c r="C29" s="17" t="s">
        <v>16</v>
      </c>
      <c r="D29" s="51"/>
      <c r="E29" s="2"/>
    </row>
    <row r="30" spans="1:5" ht="14.25">
      <c r="A30" s="20"/>
      <c r="B30" s="20"/>
      <c r="C30" s="17" t="s">
        <v>44</v>
      </c>
      <c r="D30" s="51"/>
      <c r="E30" s="2"/>
    </row>
    <row r="31" spans="1:5" ht="14.25">
      <c r="A31" s="20"/>
      <c r="B31" s="20"/>
      <c r="C31" s="17" t="s">
        <v>25</v>
      </c>
      <c r="D31" s="51"/>
      <c r="E31" s="2"/>
    </row>
    <row r="32" spans="1:5" s="10" customFormat="1" ht="14.25">
      <c r="A32" s="29"/>
      <c r="B32" s="29"/>
      <c r="C32" s="17" t="s">
        <v>13</v>
      </c>
      <c r="D32" s="51">
        <v>56749500</v>
      </c>
      <c r="E32" s="9"/>
    </row>
    <row r="33" spans="1:6" ht="15.75">
      <c r="A33" s="20"/>
      <c r="B33" s="20"/>
      <c r="C33" s="19" t="s">
        <v>3</v>
      </c>
      <c r="D33" s="53">
        <v>126077170</v>
      </c>
      <c r="E33" s="2"/>
    </row>
    <row r="34" spans="1:6" ht="15.75">
      <c r="A34" s="20"/>
      <c r="B34" s="20"/>
      <c r="C34" s="19" t="s">
        <v>4</v>
      </c>
      <c r="D34" s="19">
        <f t="shared" ref="D34" si="5">SUM(D35:D36)</f>
        <v>0</v>
      </c>
      <c r="E34" s="2"/>
    </row>
    <row r="35" spans="1:6" ht="14.25">
      <c r="A35" s="20"/>
      <c r="B35" s="20"/>
      <c r="C35" s="17" t="s">
        <v>35</v>
      </c>
      <c r="D35" s="18"/>
      <c r="E35" s="2"/>
    </row>
    <row r="36" spans="1:6" ht="14.25">
      <c r="A36" s="20"/>
      <c r="B36" s="20"/>
      <c r="C36" s="17" t="s">
        <v>63</v>
      </c>
      <c r="D36" s="18"/>
      <c r="E36" s="2"/>
    </row>
    <row r="37" spans="1:6" ht="15.75">
      <c r="A37" s="20"/>
      <c r="B37" s="20"/>
      <c r="C37" s="19" t="s">
        <v>67</v>
      </c>
      <c r="D37" s="26">
        <f>SUM(D38:D39)</f>
        <v>435281</v>
      </c>
      <c r="E37" s="2"/>
    </row>
    <row r="38" spans="1:6" ht="14.25">
      <c r="A38" s="20"/>
      <c r="B38" s="20"/>
      <c r="C38" s="17" t="s">
        <v>21</v>
      </c>
      <c r="D38" s="51">
        <v>435281</v>
      </c>
      <c r="E38" s="2"/>
    </row>
    <row r="39" spans="1:6" ht="14.25">
      <c r="A39" s="20"/>
      <c r="B39" s="20"/>
      <c r="C39" s="17" t="s">
        <v>22</v>
      </c>
      <c r="D39" s="49"/>
      <c r="E39" s="2"/>
    </row>
    <row r="40" spans="1:6" s="6" customFormat="1" ht="17.25">
      <c r="A40" s="31" t="s">
        <v>69</v>
      </c>
      <c r="B40" s="153">
        <f>B5-D5</f>
        <v>393041843</v>
      </c>
      <c r="C40" s="153"/>
      <c r="D40" s="153"/>
      <c r="E40" s="51">
        <f>'DMC-Nam 2015'!C61</f>
        <v>393041843</v>
      </c>
      <c r="F40" s="51">
        <f>B40-E40</f>
        <v>0</v>
      </c>
    </row>
    <row r="43" spans="1:6" ht="15.75">
      <c r="A43" s="33" t="s">
        <v>70</v>
      </c>
      <c r="B43" s="33" t="s">
        <v>71</v>
      </c>
    </row>
    <row r="44" spans="1:6" ht="16.5" customHeight="1">
      <c r="A44" s="35" t="s">
        <v>55</v>
      </c>
      <c r="B44" s="35">
        <v>900000000</v>
      </c>
    </row>
    <row r="45" spans="1:6" ht="16.5" customHeight="1">
      <c r="A45" s="17" t="s">
        <v>171</v>
      </c>
      <c r="B45" s="17">
        <f>'DMC T1.15'!B45</f>
        <v>6279000000</v>
      </c>
    </row>
    <row r="46" spans="1:6" ht="18" customHeight="1">
      <c r="A46" s="37" t="s">
        <v>59</v>
      </c>
      <c r="B46" s="36">
        <f>B44+B45</f>
        <v>7179000000</v>
      </c>
    </row>
    <row r="49" spans="1:5" ht="15.75">
      <c r="A49" s="33" t="s">
        <v>51</v>
      </c>
      <c r="B49" s="33" t="s">
        <v>71</v>
      </c>
    </row>
    <row r="50" spans="1:5" s="14" customFormat="1" ht="19.5" customHeight="1">
      <c r="A50" s="17" t="s">
        <v>75</v>
      </c>
      <c r="B50" s="17">
        <v>8113425</v>
      </c>
      <c r="D50" s="7"/>
      <c r="E50" s="7"/>
    </row>
    <row r="51" spans="1:5" s="14" customFormat="1" ht="19.5" customHeight="1">
      <c r="A51" s="17" t="s">
        <v>81</v>
      </c>
      <c r="B51" s="17">
        <v>10536165</v>
      </c>
      <c r="D51" s="7"/>
      <c r="E51" s="7"/>
    </row>
    <row r="52" spans="1:5" s="14" customFormat="1" ht="19.5" customHeight="1">
      <c r="A52" s="17" t="s">
        <v>78</v>
      </c>
      <c r="B52" s="17">
        <v>27111290</v>
      </c>
      <c r="D52" s="7"/>
      <c r="E52" s="7"/>
    </row>
    <row r="53" spans="1:5" s="14" customFormat="1" ht="19.5" customHeight="1">
      <c r="A53" s="17" t="s">
        <v>172</v>
      </c>
      <c r="B53" s="17">
        <v>8671835</v>
      </c>
      <c r="D53" s="7"/>
      <c r="E53" s="7"/>
    </row>
    <row r="54" spans="1:5" s="14" customFormat="1" ht="19.5" customHeight="1">
      <c r="A54" s="17" t="s">
        <v>85</v>
      </c>
      <c r="B54" s="17">
        <v>12548840</v>
      </c>
      <c r="D54" s="7"/>
      <c r="E54" s="7"/>
    </row>
    <row r="55" spans="1:5" s="14" customFormat="1" ht="19.5" customHeight="1">
      <c r="A55" s="17" t="s">
        <v>83</v>
      </c>
      <c r="B55" s="17">
        <v>6600365</v>
      </c>
      <c r="D55" s="7"/>
      <c r="E55" s="7"/>
    </row>
    <row r="56" spans="1:5" s="14" customFormat="1" ht="19.5" customHeight="1">
      <c r="A56" s="17" t="s">
        <v>82</v>
      </c>
      <c r="B56" s="17">
        <v>8507730</v>
      </c>
      <c r="D56" s="7"/>
      <c r="E56" s="7"/>
    </row>
    <row r="57" spans="1:5" s="14" customFormat="1" ht="19.5" customHeight="1">
      <c r="A57" s="17" t="s">
        <v>173</v>
      </c>
      <c r="B57" s="17">
        <v>146821128</v>
      </c>
      <c r="D57" s="7"/>
      <c r="E57" s="7"/>
    </row>
    <row r="58" spans="1:5" s="14" customFormat="1" ht="19.5" customHeight="1">
      <c r="A58" s="17" t="s">
        <v>174</v>
      </c>
      <c r="B58" s="17">
        <v>8013790</v>
      </c>
      <c r="D58" s="7"/>
      <c r="E58" s="7"/>
    </row>
    <row r="59" spans="1:5" s="14" customFormat="1" ht="19.5" customHeight="1">
      <c r="A59" s="17" t="s">
        <v>175</v>
      </c>
      <c r="B59" s="17">
        <v>19940255</v>
      </c>
      <c r="D59" s="7"/>
      <c r="E59" s="7"/>
    </row>
    <row r="60" spans="1:5" s="14" customFormat="1" ht="19.5" customHeight="1">
      <c r="A60" s="17" t="s">
        <v>87</v>
      </c>
      <c r="B60" s="17">
        <v>8150700</v>
      </c>
      <c r="D60" s="7"/>
      <c r="E60" s="7"/>
    </row>
    <row r="61" spans="1:5" s="14" customFormat="1" ht="19.5" customHeight="1">
      <c r="A61" s="17" t="s">
        <v>84</v>
      </c>
      <c r="B61" s="17">
        <v>41493378</v>
      </c>
      <c r="D61" s="7"/>
      <c r="E61" s="7"/>
    </row>
    <row r="62" spans="1:5" s="14" customFormat="1" ht="19.5" customHeight="1">
      <c r="A62" s="17" t="s">
        <v>88</v>
      </c>
      <c r="B62" s="17">
        <v>49920272</v>
      </c>
      <c r="D62" s="7"/>
      <c r="E62" s="7"/>
    </row>
    <row r="63" spans="1:5" s="14" customFormat="1" ht="15.75">
      <c r="A63" s="37" t="s">
        <v>59</v>
      </c>
      <c r="B63" s="36">
        <f>SUM(B50:B62)</f>
        <v>356429173</v>
      </c>
      <c r="D63" s="7"/>
      <c r="E63" s="7"/>
    </row>
    <row r="65" spans="1:5" s="14" customFormat="1" ht="15.75">
      <c r="A65" s="47" t="s">
        <v>74</v>
      </c>
      <c r="B65" s="38"/>
      <c r="D65" s="7"/>
      <c r="E65" s="7"/>
    </row>
    <row r="66" spans="1:5" s="14" customFormat="1">
      <c r="A66" s="23"/>
      <c r="B66" s="7"/>
      <c r="D66" s="7"/>
      <c r="E66" s="7"/>
    </row>
    <row r="67" spans="1:5" s="14" customFormat="1">
      <c r="A67" s="23"/>
      <c r="B67" s="7"/>
      <c r="D67" s="7"/>
      <c r="E67" s="7"/>
    </row>
    <row r="68" spans="1:5" s="14" customFormat="1">
      <c r="A68" s="23"/>
      <c r="B68" s="7"/>
      <c r="D68" s="7"/>
      <c r="E68" s="7"/>
    </row>
    <row r="69" spans="1:5" s="14" customFormat="1">
      <c r="A69" s="23"/>
      <c r="B69" s="7"/>
      <c r="D69" s="7"/>
      <c r="E69" s="7"/>
    </row>
    <row r="70" spans="1:5" s="14" customFormat="1">
      <c r="A70" s="48" t="s">
        <v>181</v>
      </c>
      <c r="B70" s="7"/>
      <c r="D70" s="7"/>
      <c r="E70" s="7"/>
    </row>
  </sheetData>
  <mergeCells count="2">
    <mergeCell ref="A1:D1"/>
    <mergeCell ref="B40:D40"/>
  </mergeCells>
  <pageMargins left="0.86" right="0.14000000000000001" top="0.43" bottom="0.09" header="0.16" footer="0.09"/>
  <pageSetup scale="7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FFFF"/>
  </sheetPr>
  <dimension ref="A1:F68"/>
  <sheetViews>
    <sheetView workbookViewId="0">
      <selection activeCell="A68" sqref="A68"/>
    </sheetView>
  </sheetViews>
  <sheetFormatPr defaultRowHeight="12.75"/>
  <cols>
    <col min="1" max="1" width="40.42578125" style="7" customWidth="1"/>
    <col min="2" max="2" width="17.85546875" style="7" customWidth="1"/>
    <col min="3" max="3" width="39.5703125" style="14" customWidth="1"/>
    <col min="4" max="4" width="21.140625" style="7" customWidth="1"/>
    <col min="5" max="5" width="10.85546875" style="7" bestFit="1" customWidth="1"/>
    <col min="6" max="16384" width="9.140625" style="7"/>
  </cols>
  <sheetData>
    <row r="1" spans="1:5" ht="31.5" customHeight="1">
      <c r="A1" s="152" t="s">
        <v>169</v>
      </c>
      <c r="B1" s="152"/>
      <c r="C1" s="152"/>
      <c r="D1" s="152"/>
      <c r="E1" s="2"/>
    </row>
    <row r="2" spans="1:5" ht="13.5" customHeight="1">
      <c r="A2" s="54"/>
      <c r="B2" s="54"/>
      <c r="C2" s="54"/>
      <c r="D2" s="54"/>
      <c r="E2" s="2"/>
    </row>
    <row r="3" spans="1:5" ht="15.75">
      <c r="A3" s="11" t="s">
        <v>6</v>
      </c>
      <c r="B3" s="11" t="s">
        <v>64</v>
      </c>
      <c r="C3" s="11" t="s">
        <v>6</v>
      </c>
      <c r="D3" s="11" t="s">
        <v>64</v>
      </c>
      <c r="E3" s="2"/>
    </row>
    <row r="4" spans="1:5" ht="15.75">
      <c r="A4" s="39">
        <v>1</v>
      </c>
      <c r="B4" s="39">
        <v>2</v>
      </c>
      <c r="C4" s="39">
        <v>3</v>
      </c>
      <c r="D4" s="39">
        <v>4</v>
      </c>
      <c r="E4" s="2"/>
    </row>
    <row r="5" spans="1:5" ht="15.75">
      <c r="A5" s="24" t="s">
        <v>19</v>
      </c>
      <c r="B5" s="25">
        <f>B6+B19+B20</f>
        <v>728981401</v>
      </c>
      <c r="C5" s="24" t="s">
        <v>68</v>
      </c>
      <c r="D5" s="25">
        <f>D6+D9+D17+D25+D33+D34+D37</f>
        <v>317549909</v>
      </c>
      <c r="E5" s="2"/>
    </row>
    <row r="6" spans="1:5" s="10" customFormat="1" ht="15.75">
      <c r="A6" s="19" t="s">
        <v>9</v>
      </c>
      <c r="B6" s="26">
        <f>B7+B12+B16</f>
        <v>728795349</v>
      </c>
      <c r="C6" s="19" t="s">
        <v>1</v>
      </c>
      <c r="D6" s="19">
        <f>SUM(D7:D8)</f>
        <v>104030664</v>
      </c>
      <c r="E6" s="9"/>
    </row>
    <row r="7" spans="1:5" s="16" customFormat="1" ht="15.75">
      <c r="A7" s="27" t="s">
        <v>7</v>
      </c>
      <c r="B7" s="27">
        <f>SUM(B8:B11)</f>
        <v>187506240</v>
      </c>
      <c r="C7" s="17" t="s">
        <v>5</v>
      </c>
      <c r="D7" s="51">
        <v>7855832</v>
      </c>
      <c r="E7" s="15"/>
    </row>
    <row r="8" spans="1:5" ht="14.25">
      <c r="A8" s="17" t="s">
        <v>47</v>
      </c>
      <c r="B8" s="49">
        <v>173433890</v>
      </c>
      <c r="C8" s="17" t="s">
        <v>28</v>
      </c>
      <c r="D8" s="51">
        <v>96174832</v>
      </c>
      <c r="E8" s="2"/>
    </row>
    <row r="9" spans="1:5" ht="15.75">
      <c r="A9" s="17" t="s">
        <v>48</v>
      </c>
      <c r="B9" s="49">
        <v>11252350</v>
      </c>
      <c r="C9" s="19" t="s">
        <v>65</v>
      </c>
      <c r="D9" s="28">
        <f>SUM(D10:D16)</f>
        <v>19082067</v>
      </c>
      <c r="E9" s="2"/>
    </row>
    <row r="10" spans="1:5" ht="14.25">
      <c r="A10" s="17" t="s">
        <v>49</v>
      </c>
      <c r="B10" s="49">
        <v>1320000</v>
      </c>
      <c r="C10" s="17" t="s">
        <v>10</v>
      </c>
      <c r="D10" s="51">
        <v>13007637</v>
      </c>
      <c r="E10" s="2"/>
    </row>
    <row r="11" spans="1:5" ht="14.25">
      <c r="A11" s="49" t="s">
        <v>50</v>
      </c>
      <c r="B11" s="49">
        <v>1500000</v>
      </c>
      <c r="C11" s="17" t="s">
        <v>11</v>
      </c>
      <c r="D11" s="51">
        <v>602830</v>
      </c>
      <c r="E11" s="2"/>
    </row>
    <row r="12" spans="1:5" s="16" customFormat="1" ht="15.75">
      <c r="A12" s="27" t="s">
        <v>8</v>
      </c>
      <c r="B12" s="27">
        <f t="shared" ref="B12" si="0">SUM(B13:B15)</f>
        <v>541289109</v>
      </c>
      <c r="C12" s="17" t="s">
        <v>12</v>
      </c>
      <c r="D12" s="51">
        <v>1001600</v>
      </c>
      <c r="E12" s="15"/>
    </row>
    <row r="13" spans="1:5" ht="14.25">
      <c r="A13" s="17" t="s">
        <v>47</v>
      </c>
      <c r="B13" s="17">
        <v>462241140</v>
      </c>
      <c r="C13" s="17" t="s">
        <v>25</v>
      </c>
      <c r="D13" s="51">
        <v>380000</v>
      </c>
      <c r="E13" s="2"/>
    </row>
    <row r="14" spans="1:5" ht="14.25">
      <c r="A14" s="17" t="s">
        <v>48</v>
      </c>
      <c r="B14" s="17">
        <v>64829683</v>
      </c>
      <c r="C14" s="17" t="s">
        <v>43</v>
      </c>
      <c r="D14" s="51"/>
      <c r="E14" s="2"/>
    </row>
    <row r="15" spans="1:5" ht="14.25">
      <c r="A15" s="17" t="s">
        <v>50</v>
      </c>
      <c r="B15" s="17">
        <v>14218286</v>
      </c>
      <c r="C15" s="17" t="s">
        <v>24</v>
      </c>
      <c r="D15" s="51">
        <v>1588000</v>
      </c>
      <c r="E15" s="2"/>
    </row>
    <row r="16" spans="1:5" ht="15.75">
      <c r="A16" s="27" t="s">
        <v>60</v>
      </c>
      <c r="B16" s="27">
        <f t="shared" ref="B16" si="1">SUM(B17:B18)</f>
        <v>0</v>
      </c>
      <c r="C16" s="17" t="s">
        <v>13</v>
      </c>
      <c r="D16" s="51">
        <v>2502000</v>
      </c>
      <c r="E16" s="2"/>
    </row>
    <row r="17" spans="1:5" ht="15.75">
      <c r="A17" s="17" t="s">
        <v>61</v>
      </c>
      <c r="B17" s="49"/>
      <c r="C17" s="19" t="s">
        <v>66</v>
      </c>
      <c r="D17" s="26">
        <f t="shared" ref="D17" si="2">SUM(D18:D24)</f>
        <v>93954392</v>
      </c>
      <c r="E17" s="2"/>
    </row>
    <row r="18" spans="1:5" ht="14.25">
      <c r="A18" s="17" t="s">
        <v>62</v>
      </c>
      <c r="B18" s="17"/>
      <c r="C18" s="17" t="s">
        <v>10</v>
      </c>
      <c r="D18" s="51">
        <v>54050187</v>
      </c>
      <c r="E18" s="2"/>
    </row>
    <row r="19" spans="1:5" s="10" customFormat="1" ht="17.25" customHeight="1">
      <c r="A19" s="19" t="s">
        <v>17</v>
      </c>
      <c r="B19" s="52">
        <f>'DMC-Nam 2015'!D22</f>
        <v>57852</v>
      </c>
      <c r="C19" s="17" t="s">
        <v>11</v>
      </c>
      <c r="D19" s="51">
        <v>2701465</v>
      </c>
      <c r="E19" s="9"/>
    </row>
    <row r="20" spans="1:5" s="10" customFormat="1" ht="15.75">
      <c r="A20" s="19" t="s">
        <v>18</v>
      </c>
      <c r="B20" s="26">
        <f>SUM(B21:B22)</f>
        <v>128200</v>
      </c>
      <c r="C20" s="17" t="s">
        <v>12</v>
      </c>
      <c r="D20" s="51">
        <v>883740</v>
      </c>
      <c r="E20" s="9"/>
    </row>
    <row r="21" spans="1:5" ht="14.25">
      <c r="A21" s="17" t="s">
        <v>20</v>
      </c>
      <c r="B21" s="49">
        <v>128200</v>
      </c>
      <c r="C21" s="17" t="s">
        <v>25</v>
      </c>
      <c r="D21" s="51">
        <v>10284000</v>
      </c>
      <c r="E21" s="2"/>
    </row>
    <row r="22" spans="1:5" ht="14.25">
      <c r="A22" s="17" t="s">
        <v>27</v>
      </c>
      <c r="B22" s="49"/>
      <c r="C22" s="17" t="s">
        <v>43</v>
      </c>
      <c r="D22" s="51"/>
      <c r="E22" s="2"/>
    </row>
    <row r="23" spans="1:5" ht="14.25">
      <c r="A23" s="20"/>
      <c r="B23" s="20"/>
      <c r="C23" s="17" t="s">
        <v>24</v>
      </c>
      <c r="D23" s="51"/>
      <c r="E23" s="2"/>
    </row>
    <row r="24" spans="1:5" s="10" customFormat="1" ht="14.25">
      <c r="A24" s="29"/>
      <c r="B24" s="29"/>
      <c r="C24" s="17" t="s">
        <v>13</v>
      </c>
      <c r="D24" s="51">
        <v>26035000</v>
      </c>
      <c r="E24" s="9"/>
    </row>
    <row r="25" spans="1:5" s="10" customFormat="1" ht="15.75">
      <c r="A25" s="29"/>
      <c r="B25" s="29"/>
      <c r="C25" s="19" t="s">
        <v>2</v>
      </c>
      <c r="D25" s="26">
        <f t="shared" ref="D25" si="3">SUM(D26:D32)</f>
        <v>31298788</v>
      </c>
      <c r="E25" s="9"/>
    </row>
    <row r="26" spans="1:5" ht="14.25">
      <c r="A26" s="20"/>
      <c r="B26" s="20"/>
      <c r="C26" s="17" t="s">
        <v>26</v>
      </c>
      <c r="D26" s="51"/>
      <c r="E26" s="2"/>
    </row>
    <row r="27" spans="1:5" ht="14.25">
      <c r="A27" s="20"/>
      <c r="B27" s="20"/>
      <c r="C27" s="17" t="s">
        <v>14</v>
      </c>
      <c r="D27" s="51">
        <v>367400</v>
      </c>
      <c r="E27" s="2"/>
    </row>
    <row r="28" spans="1:5" ht="14.25">
      <c r="A28" s="20"/>
      <c r="B28" s="20"/>
      <c r="C28" s="17" t="s">
        <v>15</v>
      </c>
      <c r="D28" s="51">
        <v>23335000</v>
      </c>
      <c r="E28" s="2"/>
    </row>
    <row r="29" spans="1:5" ht="14.25">
      <c r="A29" s="20"/>
      <c r="B29" s="20"/>
      <c r="C29" s="17" t="s">
        <v>16</v>
      </c>
      <c r="D29" s="51"/>
      <c r="E29" s="2"/>
    </row>
    <row r="30" spans="1:5" ht="14.25">
      <c r="A30" s="20"/>
      <c r="B30" s="20"/>
      <c r="C30" s="17" t="s">
        <v>44</v>
      </c>
      <c r="D30" s="51"/>
      <c r="E30" s="2"/>
    </row>
    <row r="31" spans="1:5" ht="14.25">
      <c r="A31" s="20"/>
      <c r="B31" s="20"/>
      <c r="C31" s="17" t="s">
        <v>25</v>
      </c>
      <c r="D31" s="51"/>
      <c r="E31" s="2"/>
    </row>
    <row r="32" spans="1:5" ht="14.25">
      <c r="A32" s="20"/>
      <c r="B32" s="20"/>
      <c r="C32" s="17" t="s">
        <v>13</v>
      </c>
      <c r="D32" s="51">
        <v>7596388</v>
      </c>
      <c r="E32" s="2"/>
    </row>
    <row r="33" spans="1:6" s="10" customFormat="1" ht="15.75">
      <c r="A33" s="29"/>
      <c r="B33" s="29"/>
      <c r="C33" s="19" t="s">
        <v>3</v>
      </c>
      <c r="D33" s="53">
        <v>68321222</v>
      </c>
      <c r="E33" s="9"/>
    </row>
    <row r="34" spans="1:6" ht="15.75">
      <c r="A34" s="20"/>
      <c r="B34" s="20"/>
      <c r="C34" s="19" t="s">
        <v>4</v>
      </c>
      <c r="D34" s="19">
        <f t="shared" ref="D34" si="4">SUM(D35:D36)</f>
        <v>0</v>
      </c>
      <c r="E34" s="2"/>
    </row>
    <row r="35" spans="1:6" ht="14.25">
      <c r="A35" s="20"/>
      <c r="B35" s="20"/>
      <c r="C35" s="17" t="s">
        <v>35</v>
      </c>
      <c r="D35" s="49"/>
      <c r="E35" s="2"/>
    </row>
    <row r="36" spans="1:6" ht="14.25">
      <c r="A36" s="20"/>
      <c r="B36" s="20"/>
      <c r="C36" s="17" t="s">
        <v>63</v>
      </c>
      <c r="D36" s="49"/>
      <c r="E36" s="2"/>
    </row>
    <row r="37" spans="1:6" ht="15.75">
      <c r="A37" s="20"/>
      <c r="B37" s="20"/>
      <c r="C37" s="19" t="s">
        <v>67</v>
      </c>
      <c r="D37" s="26">
        <f>SUM(D38:D41)</f>
        <v>862776</v>
      </c>
      <c r="E37" s="2"/>
    </row>
    <row r="38" spans="1:6" ht="14.25">
      <c r="A38" s="20"/>
      <c r="B38" s="20"/>
      <c r="C38" s="17" t="s">
        <v>21</v>
      </c>
      <c r="D38" s="51">
        <v>862776</v>
      </c>
      <c r="E38" s="2"/>
    </row>
    <row r="39" spans="1:6" ht="14.25">
      <c r="A39" s="20"/>
      <c r="B39" s="20"/>
      <c r="C39" s="17" t="s">
        <v>22</v>
      </c>
      <c r="D39" s="49"/>
      <c r="E39" s="2"/>
    </row>
    <row r="40" spans="1:6" ht="14.25">
      <c r="A40" s="20"/>
      <c r="B40" s="20"/>
      <c r="C40" s="17" t="s">
        <v>23</v>
      </c>
      <c r="D40" s="49"/>
      <c r="E40" s="2"/>
    </row>
    <row r="41" spans="1:6" ht="14.25">
      <c r="A41" s="20"/>
      <c r="B41" s="20"/>
      <c r="C41" s="17" t="s">
        <v>42</v>
      </c>
      <c r="D41" s="49"/>
      <c r="E41" s="2"/>
    </row>
    <row r="42" spans="1:6" s="6" customFormat="1" ht="17.25">
      <c r="A42" s="31" t="s">
        <v>69</v>
      </c>
      <c r="B42" s="153">
        <f>B5-D5</f>
        <v>411431492</v>
      </c>
      <c r="C42" s="153"/>
      <c r="D42" s="153"/>
      <c r="E42" s="51">
        <f>'DMC-Nam 2015'!D61</f>
        <v>411431492</v>
      </c>
      <c r="F42" s="51">
        <f>B42-E42</f>
        <v>0</v>
      </c>
    </row>
    <row r="44" spans="1:6" ht="15.75">
      <c r="A44" s="33" t="s">
        <v>70</v>
      </c>
      <c r="B44" s="33" t="s">
        <v>71</v>
      </c>
    </row>
    <row r="45" spans="1:6" ht="16.5" customHeight="1">
      <c r="A45" s="35" t="s">
        <v>55</v>
      </c>
      <c r="B45" s="35">
        <v>1210000000</v>
      </c>
    </row>
    <row r="46" spans="1:6" ht="16.5" customHeight="1">
      <c r="A46" s="17" t="s">
        <v>171</v>
      </c>
      <c r="B46" s="17">
        <v>5621000000</v>
      </c>
    </row>
    <row r="47" spans="1:6" ht="18" customHeight="1">
      <c r="A47" s="37" t="s">
        <v>59</v>
      </c>
      <c r="B47" s="36">
        <f>B45+B46</f>
        <v>6831000000</v>
      </c>
    </row>
    <row r="50" spans="1:5" ht="15.75">
      <c r="A50" s="33" t="s">
        <v>51</v>
      </c>
      <c r="B50" s="33" t="s">
        <v>71</v>
      </c>
    </row>
    <row r="51" spans="1:5" s="14" customFormat="1" ht="19.5" customHeight="1">
      <c r="A51" s="55" t="s">
        <v>77</v>
      </c>
      <c r="B51" s="55">
        <v>7888575</v>
      </c>
      <c r="D51" s="7"/>
      <c r="E51" s="7"/>
    </row>
    <row r="52" spans="1:5" s="14" customFormat="1" ht="19.5" customHeight="1">
      <c r="A52" s="55" t="s">
        <v>78</v>
      </c>
      <c r="B52" s="55">
        <v>17274905</v>
      </c>
      <c r="D52" s="7"/>
      <c r="E52" s="7"/>
    </row>
    <row r="53" spans="1:5" s="14" customFormat="1" ht="19.5" customHeight="1">
      <c r="A53" s="55" t="s">
        <v>85</v>
      </c>
      <c r="B53" s="55">
        <v>12344985</v>
      </c>
      <c r="D53" s="7"/>
      <c r="E53" s="7"/>
    </row>
    <row r="54" spans="1:5" s="14" customFormat="1" ht="19.5" customHeight="1">
      <c r="A54" s="55" t="s">
        <v>82</v>
      </c>
      <c r="B54" s="55">
        <v>15655563</v>
      </c>
      <c r="D54" s="7"/>
      <c r="E54" s="7"/>
    </row>
    <row r="55" spans="1:5" s="14" customFormat="1" ht="19.5" customHeight="1">
      <c r="A55" s="55" t="s">
        <v>173</v>
      </c>
      <c r="B55" s="55">
        <v>115067800</v>
      </c>
      <c r="D55" s="7"/>
      <c r="E55" s="7"/>
    </row>
    <row r="56" spans="1:5" s="14" customFormat="1" ht="19.5" customHeight="1">
      <c r="A56" s="55" t="s">
        <v>86</v>
      </c>
      <c r="B56" s="55">
        <v>15792690</v>
      </c>
      <c r="D56" s="7"/>
      <c r="E56" s="7"/>
    </row>
    <row r="57" spans="1:5" s="14" customFormat="1" ht="19.5" customHeight="1">
      <c r="A57" s="55" t="s">
        <v>174</v>
      </c>
      <c r="B57" s="55">
        <v>8013790</v>
      </c>
      <c r="D57" s="7"/>
      <c r="E57" s="7"/>
    </row>
    <row r="58" spans="1:5" s="14" customFormat="1" ht="19.5" customHeight="1">
      <c r="A58" s="55" t="s">
        <v>87</v>
      </c>
      <c r="B58" s="55">
        <v>12043190</v>
      </c>
      <c r="D58" s="7"/>
      <c r="E58" s="7"/>
    </row>
    <row r="59" spans="1:5" s="14" customFormat="1" ht="19.5" customHeight="1">
      <c r="A59" s="55" t="s">
        <v>84</v>
      </c>
      <c r="B59" s="55">
        <v>61110348</v>
      </c>
      <c r="D59" s="7"/>
      <c r="E59" s="7"/>
    </row>
    <row r="60" spans="1:5" s="14" customFormat="1" ht="19.5" customHeight="1">
      <c r="A60" s="55" t="s">
        <v>88</v>
      </c>
      <c r="B60" s="55">
        <v>48446174</v>
      </c>
      <c r="D60" s="7"/>
      <c r="E60" s="7"/>
    </row>
    <row r="61" spans="1:5" s="14" customFormat="1" ht="19.5" customHeight="1">
      <c r="A61" s="55" t="s">
        <v>176</v>
      </c>
      <c r="B61" s="55">
        <v>34241245</v>
      </c>
      <c r="D61" s="7"/>
      <c r="E61" s="7"/>
    </row>
    <row r="62" spans="1:5" s="14" customFormat="1" ht="15.75">
      <c r="A62" s="37" t="s">
        <v>59</v>
      </c>
      <c r="B62" s="36">
        <f>SUM(B51:B61)</f>
        <v>347879265</v>
      </c>
      <c r="D62" s="7"/>
      <c r="E62" s="7"/>
    </row>
    <row r="64" spans="1:5" s="14" customFormat="1" ht="15.75">
      <c r="A64" s="47" t="s">
        <v>74</v>
      </c>
      <c r="B64" s="38"/>
      <c r="D64" s="7"/>
      <c r="E64" s="7"/>
    </row>
    <row r="65" spans="1:5" s="14" customFormat="1">
      <c r="A65" s="23"/>
      <c r="B65" s="7"/>
      <c r="D65" s="7"/>
      <c r="E65" s="7"/>
    </row>
    <row r="66" spans="1:5" s="14" customFormat="1">
      <c r="A66" s="23"/>
      <c r="B66" s="7"/>
      <c r="D66" s="7"/>
      <c r="E66" s="7"/>
    </row>
    <row r="67" spans="1:5" s="14" customFormat="1">
      <c r="A67" s="23"/>
      <c r="B67" s="7"/>
      <c r="D67" s="7"/>
      <c r="E67" s="7"/>
    </row>
    <row r="68" spans="1:5" s="14" customFormat="1">
      <c r="A68" s="48" t="s">
        <v>181</v>
      </c>
      <c r="B68" s="7"/>
      <c r="D68" s="7"/>
      <c r="E68" s="7"/>
    </row>
  </sheetData>
  <mergeCells count="2">
    <mergeCell ref="A1:D1"/>
    <mergeCell ref="B42:D42"/>
  </mergeCells>
  <pageMargins left="0.86" right="0.14000000000000001" top="0.17" bottom="0.09" header="0.16" footer="0.09"/>
  <pageSetup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FFFF"/>
  </sheetPr>
  <dimension ref="A1:F72"/>
  <sheetViews>
    <sheetView workbookViewId="0">
      <selection activeCell="A72" sqref="A72"/>
    </sheetView>
  </sheetViews>
  <sheetFormatPr defaultRowHeight="12.75"/>
  <cols>
    <col min="1" max="1" width="40.42578125" style="7" customWidth="1"/>
    <col min="2" max="2" width="17.85546875" style="7" customWidth="1"/>
    <col min="3" max="3" width="39.5703125" style="14" customWidth="1"/>
    <col min="4" max="4" width="21.140625" style="7" customWidth="1"/>
    <col min="5" max="5" width="11" style="7" customWidth="1"/>
    <col min="6" max="16384" width="9.140625" style="7"/>
  </cols>
  <sheetData>
    <row r="1" spans="1:5" ht="31.5" customHeight="1">
      <c r="A1" s="152" t="s">
        <v>168</v>
      </c>
      <c r="B1" s="152"/>
      <c r="C1" s="152"/>
      <c r="D1" s="152"/>
      <c r="E1" s="2"/>
    </row>
    <row r="2" spans="1:5" ht="13.5" customHeight="1">
      <c r="A2" s="57"/>
      <c r="B2" s="57"/>
      <c r="C2" s="57"/>
      <c r="D2" s="57"/>
      <c r="E2" s="2"/>
    </row>
    <row r="3" spans="1:5" ht="15.75">
      <c r="A3" s="11" t="s">
        <v>6</v>
      </c>
      <c r="B3" s="11" t="s">
        <v>64</v>
      </c>
      <c r="C3" s="11" t="s">
        <v>6</v>
      </c>
      <c r="D3" s="11" t="s">
        <v>64</v>
      </c>
      <c r="E3" s="2"/>
    </row>
    <row r="4" spans="1:5" ht="15.75">
      <c r="A4" s="39">
        <v>1</v>
      </c>
      <c r="B4" s="39">
        <v>2</v>
      </c>
      <c r="C4" s="39">
        <v>3</v>
      </c>
      <c r="D4" s="39">
        <v>4</v>
      </c>
      <c r="E4" s="2"/>
    </row>
    <row r="5" spans="1:5" ht="15.75">
      <c r="A5" s="24" t="s">
        <v>19</v>
      </c>
      <c r="B5" s="25">
        <f>B6+B19+B20</f>
        <v>988492363</v>
      </c>
      <c r="C5" s="24" t="s">
        <v>68</v>
      </c>
      <c r="D5" s="25">
        <f>D6+D9+D17+D25+D33+D34+D37</f>
        <v>363161655</v>
      </c>
      <c r="E5" s="2"/>
    </row>
    <row r="6" spans="1:5" s="10" customFormat="1" ht="15.75">
      <c r="A6" s="19" t="s">
        <v>9</v>
      </c>
      <c r="B6" s="26">
        <f>B7+B12+B16</f>
        <v>988260379</v>
      </c>
      <c r="C6" s="19" t="s">
        <v>1</v>
      </c>
      <c r="D6" s="19">
        <f>SUM(D7:D8)</f>
        <v>13748527</v>
      </c>
      <c r="E6" s="9"/>
    </row>
    <row r="7" spans="1:5" s="16" customFormat="1" ht="15.75">
      <c r="A7" s="27" t="s">
        <v>7</v>
      </c>
      <c r="B7" s="27">
        <f>SUM(B8:B11)</f>
        <v>214254289</v>
      </c>
      <c r="C7" s="17" t="s">
        <v>5</v>
      </c>
      <c r="D7" s="51">
        <v>8966167</v>
      </c>
      <c r="E7" s="15"/>
    </row>
    <row r="8" spans="1:5" ht="14.25">
      <c r="A8" s="17" t="s">
        <v>47</v>
      </c>
      <c r="B8" s="49">
        <v>188744059</v>
      </c>
      <c r="C8" s="17" t="s">
        <v>28</v>
      </c>
      <c r="D8" s="51">
        <v>4782360</v>
      </c>
      <c r="E8" s="2"/>
    </row>
    <row r="9" spans="1:5" ht="15.75">
      <c r="A9" s="17" t="s">
        <v>48</v>
      </c>
      <c r="B9" s="49">
        <v>23130230</v>
      </c>
      <c r="C9" s="19" t="s">
        <v>65</v>
      </c>
      <c r="D9" s="28">
        <f>SUM(D10:D16)</f>
        <v>84301065</v>
      </c>
      <c r="E9" s="2"/>
    </row>
    <row r="10" spans="1:5" ht="14.25">
      <c r="A10" s="17" t="s">
        <v>49</v>
      </c>
      <c r="B10" s="49">
        <v>880000</v>
      </c>
      <c r="C10" s="17" t="s">
        <v>10</v>
      </c>
      <c r="D10" s="51">
        <v>24010745</v>
      </c>
      <c r="E10" s="2"/>
    </row>
    <row r="11" spans="1:5" ht="14.25">
      <c r="A11" s="49" t="s">
        <v>50</v>
      </c>
      <c r="B11" s="49">
        <v>1500000</v>
      </c>
      <c r="C11" s="17" t="s">
        <v>11</v>
      </c>
      <c r="D11" s="51"/>
      <c r="E11" s="2"/>
    </row>
    <row r="12" spans="1:5" s="16" customFormat="1" ht="15.75">
      <c r="A12" s="27" t="s">
        <v>8</v>
      </c>
      <c r="B12" s="27">
        <f t="shared" ref="B12" si="0">SUM(B13:B15)</f>
        <v>774006090</v>
      </c>
      <c r="C12" s="17" t="s">
        <v>12</v>
      </c>
      <c r="D12" s="51">
        <v>1040320</v>
      </c>
      <c r="E12" s="15"/>
    </row>
    <row r="13" spans="1:5" ht="14.25">
      <c r="A13" s="17" t="s">
        <v>47</v>
      </c>
      <c r="B13" s="17">
        <v>661807123</v>
      </c>
      <c r="C13" s="17" t="s">
        <v>25</v>
      </c>
      <c r="D13" s="51">
        <v>51250000</v>
      </c>
      <c r="E13" s="2"/>
    </row>
    <row r="14" spans="1:5" ht="14.25">
      <c r="A14" s="17" t="s">
        <v>48</v>
      </c>
      <c r="B14" s="17">
        <v>99008303</v>
      </c>
      <c r="C14" s="17" t="s">
        <v>43</v>
      </c>
      <c r="D14" s="51"/>
      <c r="E14" s="2"/>
    </row>
    <row r="15" spans="1:5" ht="14.25">
      <c r="A15" s="17" t="s">
        <v>50</v>
      </c>
      <c r="B15" s="17">
        <v>13190664</v>
      </c>
      <c r="C15" s="17" t="s">
        <v>24</v>
      </c>
      <c r="D15" s="51"/>
      <c r="E15" s="2"/>
    </row>
    <row r="16" spans="1:5" ht="15.75">
      <c r="A16" s="27" t="s">
        <v>60</v>
      </c>
      <c r="B16" s="27">
        <f t="shared" ref="B16" si="1">SUM(B17:B18)</f>
        <v>0</v>
      </c>
      <c r="C16" s="17" t="s">
        <v>13</v>
      </c>
      <c r="D16" s="51">
        <v>8000000</v>
      </c>
      <c r="E16" s="2"/>
    </row>
    <row r="17" spans="1:5" ht="15.75">
      <c r="A17" s="17" t="s">
        <v>61</v>
      </c>
      <c r="B17" s="49"/>
      <c r="C17" s="19" t="s">
        <v>66</v>
      </c>
      <c r="D17" s="26">
        <f t="shared" ref="D17" si="2">SUM(D18:D24)</f>
        <v>216494535</v>
      </c>
      <c r="E17" s="2"/>
    </row>
    <row r="18" spans="1:5" ht="14.25">
      <c r="A18" s="17" t="s">
        <v>62</v>
      </c>
      <c r="B18" s="17"/>
      <c r="C18" s="17" t="s">
        <v>10</v>
      </c>
      <c r="D18" s="51">
        <v>88529902</v>
      </c>
      <c r="E18" s="2"/>
    </row>
    <row r="19" spans="1:5" s="10" customFormat="1" ht="17.25" customHeight="1">
      <c r="A19" s="19" t="s">
        <v>17</v>
      </c>
      <c r="B19" s="52">
        <f>'DMC-Nam 2015'!E22</f>
        <v>52384</v>
      </c>
      <c r="C19" s="17" t="s">
        <v>11</v>
      </c>
      <c r="D19" s="51"/>
      <c r="E19" s="9"/>
    </row>
    <row r="20" spans="1:5" s="10" customFormat="1" ht="15.75">
      <c r="A20" s="19" t="s">
        <v>18</v>
      </c>
      <c r="B20" s="26">
        <f>SUM(B21:B22)</f>
        <v>179600</v>
      </c>
      <c r="C20" s="17" t="s">
        <v>12</v>
      </c>
      <c r="D20" s="51">
        <v>977633</v>
      </c>
      <c r="E20" s="9"/>
    </row>
    <row r="21" spans="1:5" ht="14.25">
      <c r="A21" s="17" t="s">
        <v>20</v>
      </c>
      <c r="B21" s="49">
        <v>179600</v>
      </c>
      <c r="C21" s="17" t="s">
        <v>25</v>
      </c>
      <c r="D21" s="51">
        <v>83872000</v>
      </c>
      <c r="E21" s="2"/>
    </row>
    <row r="22" spans="1:5" ht="14.25">
      <c r="A22" s="17" t="s">
        <v>27</v>
      </c>
      <c r="B22" s="49"/>
      <c r="C22" s="17" t="s">
        <v>43</v>
      </c>
      <c r="D22" s="51"/>
      <c r="E22" s="2"/>
    </row>
    <row r="23" spans="1:5" ht="14.25">
      <c r="A23" s="20"/>
      <c r="B23" s="20"/>
      <c r="C23" s="17" t="s">
        <v>24</v>
      </c>
      <c r="D23" s="51"/>
      <c r="E23" s="2"/>
    </row>
    <row r="24" spans="1:5" s="10" customFormat="1" ht="14.25">
      <c r="A24" s="29"/>
      <c r="B24" s="29"/>
      <c r="C24" s="17" t="s">
        <v>13</v>
      </c>
      <c r="D24" s="51">
        <v>43115000</v>
      </c>
      <c r="E24" s="9"/>
    </row>
    <row r="25" spans="1:5" s="10" customFormat="1" ht="15.75">
      <c r="A25" s="29"/>
      <c r="B25" s="29"/>
      <c r="C25" s="19" t="s">
        <v>2</v>
      </c>
      <c r="D25" s="26">
        <f t="shared" ref="D25" si="3">SUM(D26:D32)</f>
        <v>14400606</v>
      </c>
      <c r="E25" s="9"/>
    </row>
    <row r="26" spans="1:5" ht="14.25">
      <c r="A26" s="20"/>
      <c r="B26" s="20"/>
      <c r="C26" s="17" t="s">
        <v>26</v>
      </c>
      <c r="D26" s="51">
        <v>5284000</v>
      </c>
      <c r="E26" s="2"/>
    </row>
    <row r="27" spans="1:5" ht="14.25">
      <c r="A27" s="20"/>
      <c r="B27" s="20"/>
      <c r="C27" s="17" t="s">
        <v>14</v>
      </c>
      <c r="D27" s="51">
        <v>82394</v>
      </c>
      <c r="E27" s="2"/>
    </row>
    <row r="28" spans="1:5" ht="14.25">
      <c r="A28" s="20"/>
      <c r="B28" s="20"/>
      <c r="C28" s="17" t="s">
        <v>15</v>
      </c>
      <c r="D28" s="51"/>
      <c r="E28" s="2"/>
    </row>
    <row r="29" spans="1:5" ht="14.25">
      <c r="A29" s="20"/>
      <c r="B29" s="20"/>
      <c r="C29" s="17" t="s">
        <v>16</v>
      </c>
      <c r="D29" s="51"/>
      <c r="E29" s="2"/>
    </row>
    <row r="30" spans="1:5" ht="14.25">
      <c r="A30" s="20"/>
      <c r="B30" s="20"/>
      <c r="C30" s="17" t="s">
        <v>44</v>
      </c>
      <c r="D30" s="51"/>
      <c r="E30" s="2"/>
    </row>
    <row r="31" spans="1:5" ht="14.25">
      <c r="A31" s="20"/>
      <c r="B31" s="20"/>
      <c r="C31" s="17" t="s">
        <v>25</v>
      </c>
      <c r="D31" s="51"/>
      <c r="E31" s="2"/>
    </row>
    <row r="32" spans="1:5" ht="14.25">
      <c r="A32" s="20"/>
      <c r="B32" s="20"/>
      <c r="C32" s="17" t="s">
        <v>13</v>
      </c>
      <c r="D32" s="51">
        <v>9034212</v>
      </c>
      <c r="E32" s="2"/>
    </row>
    <row r="33" spans="1:6" s="10" customFormat="1" ht="15.75">
      <c r="A33" s="29"/>
      <c r="B33" s="29"/>
      <c r="C33" s="19" t="s">
        <v>3</v>
      </c>
      <c r="D33" s="52">
        <v>31663714</v>
      </c>
      <c r="E33" s="9"/>
    </row>
    <row r="34" spans="1:6" ht="15.75">
      <c r="A34" s="20"/>
      <c r="B34" s="20"/>
      <c r="C34" s="19" t="s">
        <v>4</v>
      </c>
      <c r="D34" s="19">
        <f t="shared" ref="D34" si="4">SUM(D35:D36)</f>
        <v>0</v>
      </c>
      <c r="E34" s="2"/>
    </row>
    <row r="35" spans="1:6" ht="14.25">
      <c r="A35" s="20"/>
      <c r="B35" s="20"/>
      <c r="C35" s="17" t="s">
        <v>35</v>
      </c>
      <c r="D35" s="49"/>
      <c r="E35" s="2"/>
    </row>
    <row r="36" spans="1:6" ht="14.25">
      <c r="A36" s="20"/>
      <c r="B36" s="20"/>
      <c r="C36" s="17" t="s">
        <v>63</v>
      </c>
      <c r="D36" s="49"/>
      <c r="E36" s="2"/>
    </row>
    <row r="37" spans="1:6" ht="15.75">
      <c r="A37" s="20"/>
      <c r="B37" s="20"/>
      <c r="C37" s="19" t="s">
        <v>67</v>
      </c>
      <c r="D37" s="26">
        <f>SUM(D38:D41)</f>
        <v>2553208</v>
      </c>
      <c r="E37" s="2"/>
    </row>
    <row r="38" spans="1:6" ht="14.25">
      <c r="A38" s="20"/>
      <c r="B38" s="20"/>
      <c r="C38" s="17" t="s">
        <v>21</v>
      </c>
      <c r="D38" s="51">
        <v>2553208</v>
      </c>
      <c r="E38" s="2"/>
    </row>
    <row r="39" spans="1:6" ht="14.25">
      <c r="A39" s="20"/>
      <c r="B39" s="20"/>
      <c r="C39" s="17" t="s">
        <v>22</v>
      </c>
      <c r="D39" s="49"/>
      <c r="E39" s="2"/>
    </row>
    <row r="40" spans="1:6" ht="14.25">
      <c r="A40" s="20"/>
      <c r="B40" s="20"/>
      <c r="C40" s="17" t="s">
        <v>23</v>
      </c>
      <c r="D40" s="49"/>
      <c r="E40" s="2"/>
    </row>
    <row r="41" spans="1:6" ht="14.25">
      <c r="A41" s="20"/>
      <c r="B41" s="20"/>
      <c r="C41" s="17" t="s">
        <v>42</v>
      </c>
      <c r="D41" s="49"/>
      <c r="E41" s="2"/>
    </row>
    <row r="42" spans="1:6" s="6" customFormat="1" ht="17.25">
      <c r="A42" s="31" t="s">
        <v>69</v>
      </c>
      <c r="B42" s="153">
        <f>B5-D5</f>
        <v>625330708</v>
      </c>
      <c r="C42" s="153"/>
      <c r="D42" s="153"/>
      <c r="E42" s="51">
        <f>'DMC-Nam 2015'!E61</f>
        <v>625330708</v>
      </c>
      <c r="F42" s="51">
        <f>B42-E42</f>
        <v>0</v>
      </c>
    </row>
    <row r="44" spans="1:6" ht="15.75">
      <c r="A44" s="33" t="s">
        <v>70</v>
      </c>
      <c r="B44" s="33" t="s">
        <v>71</v>
      </c>
    </row>
    <row r="45" spans="1:6" ht="16.5" customHeight="1">
      <c r="A45" s="35" t="s">
        <v>55</v>
      </c>
      <c r="B45" s="35">
        <v>1210000000</v>
      </c>
    </row>
    <row r="46" spans="1:6" ht="16.5" customHeight="1">
      <c r="A46" s="17" t="s">
        <v>171</v>
      </c>
      <c r="B46" s="17">
        <v>4440522000</v>
      </c>
    </row>
    <row r="47" spans="1:6" ht="18" customHeight="1">
      <c r="A47" s="37" t="s">
        <v>59</v>
      </c>
      <c r="B47" s="36">
        <f>B45+B46</f>
        <v>5650522000</v>
      </c>
    </row>
    <row r="50" spans="1:5" ht="15.75">
      <c r="A50" s="33" t="s">
        <v>51</v>
      </c>
      <c r="B50" s="33" t="s">
        <v>71</v>
      </c>
    </row>
    <row r="51" spans="1:5" s="14" customFormat="1" ht="19.5" customHeight="1">
      <c r="A51" s="55" t="s">
        <v>75</v>
      </c>
      <c r="B51" s="55">
        <v>8293175</v>
      </c>
      <c r="D51" s="7"/>
      <c r="E51" s="7"/>
    </row>
    <row r="52" spans="1:5" s="14" customFormat="1" ht="19.5" customHeight="1">
      <c r="A52" s="55" t="s">
        <v>177</v>
      </c>
      <c r="B52" s="55">
        <v>9329040</v>
      </c>
      <c r="D52" s="7"/>
      <c r="E52" s="7"/>
    </row>
    <row r="53" spans="1:5" s="14" customFormat="1" ht="19.5" customHeight="1">
      <c r="A53" s="55" t="s">
        <v>77</v>
      </c>
      <c r="B53" s="55">
        <v>16810770</v>
      </c>
      <c r="D53" s="7"/>
      <c r="E53" s="7"/>
    </row>
    <row r="54" spans="1:5" s="14" customFormat="1" ht="19.5" customHeight="1">
      <c r="A54" s="55" t="s">
        <v>78</v>
      </c>
      <c r="B54" s="55">
        <v>17731470</v>
      </c>
      <c r="D54" s="7"/>
      <c r="E54" s="7"/>
    </row>
    <row r="55" spans="1:5" s="14" customFormat="1" ht="19.5" customHeight="1">
      <c r="A55" s="55" t="s">
        <v>85</v>
      </c>
      <c r="B55" s="55">
        <v>13171450</v>
      </c>
      <c r="D55" s="7"/>
      <c r="E55" s="7"/>
    </row>
    <row r="56" spans="1:5" s="14" customFormat="1" ht="19.5" customHeight="1">
      <c r="A56" s="55" t="s">
        <v>178</v>
      </c>
      <c r="B56" s="55">
        <v>3863095</v>
      </c>
      <c r="D56" s="7"/>
      <c r="E56" s="7"/>
    </row>
    <row r="57" spans="1:5" s="14" customFormat="1" ht="19.5" customHeight="1">
      <c r="A57" s="55" t="s">
        <v>82</v>
      </c>
      <c r="B57" s="55">
        <v>161470113</v>
      </c>
      <c r="D57" s="7"/>
      <c r="E57" s="7"/>
    </row>
    <row r="58" spans="1:5" s="14" customFormat="1" ht="19.5" customHeight="1">
      <c r="A58" s="55" t="s">
        <v>173</v>
      </c>
      <c r="B58" s="55">
        <v>116331395</v>
      </c>
      <c r="D58" s="7"/>
      <c r="E58" s="7"/>
    </row>
    <row r="59" spans="1:5" s="14" customFormat="1" ht="19.5" customHeight="1">
      <c r="A59" s="55" t="s">
        <v>86</v>
      </c>
      <c r="B59" s="55">
        <v>32925060</v>
      </c>
      <c r="D59" s="7"/>
      <c r="E59" s="7"/>
    </row>
    <row r="60" spans="1:5" s="14" customFormat="1" ht="19.5" customHeight="1">
      <c r="A60" s="55" t="s">
        <v>174</v>
      </c>
      <c r="B60" s="55">
        <v>15980845</v>
      </c>
      <c r="D60" s="7"/>
      <c r="E60" s="7"/>
    </row>
    <row r="61" spans="1:5" s="14" customFormat="1" ht="19.5" customHeight="1">
      <c r="A61" s="55" t="s">
        <v>175</v>
      </c>
      <c r="B61" s="55">
        <v>19908499</v>
      </c>
      <c r="D61" s="7"/>
      <c r="E61" s="7"/>
    </row>
    <row r="62" spans="1:5" s="14" customFormat="1" ht="19.5" customHeight="1">
      <c r="A62" s="55" t="s">
        <v>87</v>
      </c>
      <c r="B62" s="55">
        <v>7966405</v>
      </c>
      <c r="D62" s="7"/>
      <c r="E62" s="7"/>
    </row>
    <row r="63" spans="1:5" s="14" customFormat="1" ht="19.5" customHeight="1">
      <c r="A63" s="55" t="s">
        <v>84</v>
      </c>
      <c r="B63" s="55">
        <v>51578193</v>
      </c>
      <c r="D63" s="7"/>
      <c r="E63" s="7"/>
    </row>
    <row r="64" spans="1:5" s="14" customFormat="1" ht="19.5" customHeight="1">
      <c r="A64" s="55" t="s">
        <v>88</v>
      </c>
      <c r="B64" s="55">
        <v>74078362</v>
      </c>
      <c r="D64" s="7"/>
      <c r="E64" s="7"/>
    </row>
    <row r="65" spans="1:5" s="14" customFormat="1" ht="19.5" customHeight="1">
      <c r="A65" s="55" t="s">
        <v>179</v>
      </c>
      <c r="B65" s="55">
        <v>6663565</v>
      </c>
      <c r="D65" s="7"/>
      <c r="E65" s="7"/>
    </row>
    <row r="66" spans="1:5" s="14" customFormat="1" ht="15.75">
      <c r="A66" s="37" t="s">
        <v>59</v>
      </c>
      <c r="B66" s="36">
        <f>SUM(B51:B65)</f>
        <v>556101437</v>
      </c>
      <c r="D66" s="7"/>
      <c r="E66" s="7"/>
    </row>
    <row r="68" spans="1:5" s="14" customFormat="1" ht="15.75">
      <c r="A68" s="47" t="s">
        <v>74</v>
      </c>
      <c r="B68" s="38"/>
      <c r="D68" s="7"/>
      <c r="E68" s="7"/>
    </row>
    <row r="69" spans="1:5" s="14" customFormat="1">
      <c r="A69" s="23"/>
      <c r="B69" s="7"/>
      <c r="D69" s="7"/>
      <c r="E69" s="7"/>
    </row>
    <row r="70" spans="1:5" s="14" customFormat="1">
      <c r="A70" s="23"/>
      <c r="B70" s="7"/>
      <c r="D70" s="7"/>
      <c r="E70" s="7"/>
    </row>
    <row r="71" spans="1:5" s="14" customFormat="1">
      <c r="A71" s="23"/>
      <c r="B71" s="7"/>
      <c r="D71" s="7"/>
      <c r="E71" s="7"/>
    </row>
    <row r="72" spans="1:5" s="14" customFormat="1">
      <c r="A72" s="48" t="s">
        <v>181</v>
      </c>
      <c r="B72" s="7"/>
      <c r="D72" s="7"/>
      <c r="E72" s="7"/>
    </row>
  </sheetData>
  <mergeCells count="2">
    <mergeCell ref="A1:D1"/>
    <mergeCell ref="B42:D42"/>
  </mergeCells>
  <pageMargins left="0.86" right="0.14000000000000001" top="0.17" bottom="0.09" header="0.16" footer="0.09"/>
  <pageSetup scale="7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FFFF"/>
  </sheetPr>
  <dimension ref="A1:F70"/>
  <sheetViews>
    <sheetView topLeftCell="A22" workbookViewId="0">
      <selection activeCell="A70" sqref="A70"/>
    </sheetView>
  </sheetViews>
  <sheetFormatPr defaultRowHeight="12.75"/>
  <cols>
    <col min="1" max="1" width="40.42578125" style="7" customWidth="1"/>
    <col min="2" max="2" width="17.85546875" style="7" customWidth="1"/>
    <col min="3" max="3" width="39.5703125" style="14" customWidth="1"/>
    <col min="4" max="4" width="21.140625" style="7" customWidth="1"/>
    <col min="5" max="5" width="10.85546875" style="7" bestFit="1" customWidth="1"/>
    <col min="6" max="16384" width="9.140625" style="7"/>
  </cols>
  <sheetData>
    <row r="1" spans="1:5" ht="31.5" customHeight="1">
      <c r="A1" s="152" t="s">
        <v>167</v>
      </c>
      <c r="B1" s="152"/>
      <c r="C1" s="152"/>
      <c r="D1" s="152"/>
      <c r="E1" s="2"/>
    </row>
    <row r="2" spans="1:5" ht="13.5" customHeight="1">
      <c r="A2" s="58"/>
      <c r="B2" s="58"/>
      <c r="C2" s="58"/>
      <c r="D2" s="58"/>
      <c r="E2" s="2"/>
    </row>
    <row r="3" spans="1:5" ht="15.75">
      <c r="A3" s="11" t="s">
        <v>6</v>
      </c>
      <c r="B3" s="11" t="s">
        <v>64</v>
      </c>
      <c r="C3" s="11" t="s">
        <v>6</v>
      </c>
      <c r="D3" s="11" t="s">
        <v>64</v>
      </c>
      <c r="E3" s="2"/>
    </row>
    <row r="4" spans="1:5" ht="15.75">
      <c r="A4" s="39">
        <v>1</v>
      </c>
      <c r="B4" s="39">
        <v>2</v>
      </c>
      <c r="C4" s="39">
        <v>3</v>
      </c>
      <c r="D4" s="39">
        <v>4</v>
      </c>
      <c r="E4" s="2"/>
    </row>
    <row r="5" spans="1:5" ht="15.75">
      <c r="A5" s="24" t="s">
        <v>19</v>
      </c>
      <c r="B5" s="25">
        <f>B6+B19+B20</f>
        <v>924754506</v>
      </c>
      <c r="C5" s="24" t="s">
        <v>68</v>
      </c>
      <c r="D5" s="25">
        <f>D6+D9+D17+D25+D33+D34+D37</f>
        <v>331841518</v>
      </c>
      <c r="E5" s="2"/>
    </row>
    <row r="6" spans="1:5" s="10" customFormat="1" ht="15.75">
      <c r="A6" s="19" t="s">
        <v>9</v>
      </c>
      <c r="B6" s="26">
        <f>B7+B12+B16</f>
        <v>924521848</v>
      </c>
      <c r="C6" s="19" t="s">
        <v>1</v>
      </c>
      <c r="D6" s="19">
        <f>SUM(D7:D8)</f>
        <v>69220680</v>
      </c>
      <c r="E6" s="9"/>
    </row>
    <row r="7" spans="1:5" s="16" customFormat="1" ht="15.75">
      <c r="A7" s="27" t="s">
        <v>7</v>
      </c>
      <c r="B7" s="27">
        <f>SUM(B8:B11)</f>
        <v>212159010</v>
      </c>
      <c r="C7" s="17" t="s">
        <v>5</v>
      </c>
      <c r="D7" s="51">
        <v>8934917</v>
      </c>
      <c r="E7" s="15"/>
    </row>
    <row r="8" spans="1:5" ht="14.25">
      <c r="A8" s="17" t="s">
        <v>47</v>
      </c>
      <c r="B8" s="49">
        <v>181828010</v>
      </c>
      <c r="C8" s="17" t="s">
        <v>28</v>
      </c>
      <c r="D8" s="51">
        <v>60285763</v>
      </c>
      <c r="E8" s="2"/>
    </row>
    <row r="9" spans="1:5" ht="15.75">
      <c r="A9" s="17" t="s">
        <v>48</v>
      </c>
      <c r="B9" s="49">
        <v>27951000</v>
      </c>
      <c r="C9" s="19" t="s">
        <v>65</v>
      </c>
      <c r="D9" s="28">
        <f>SUM(D10:D16)</f>
        <v>55041477</v>
      </c>
      <c r="E9" s="2"/>
    </row>
    <row r="10" spans="1:5" ht="14.25">
      <c r="A10" s="17" t="s">
        <v>49</v>
      </c>
      <c r="B10" s="49">
        <v>880000</v>
      </c>
      <c r="C10" s="17" t="s">
        <v>10</v>
      </c>
      <c r="D10" s="63">
        <v>22331727</v>
      </c>
      <c r="E10" s="2"/>
    </row>
    <row r="11" spans="1:5" ht="14.25">
      <c r="A11" s="49" t="s">
        <v>50</v>
      </c>
      <c r="B11" s="49">
        <v>1500000</v>
      </c>
      <c r="C11" s="17" t="s">
        <v>11</v>
      </c>
      <c r="D11" s="63">
        <v>836050</v>
      </c>
      <c r="E11" s="2"/>
    </row>
    <row r="12" spans="1:5" s="16" customFormat="1" ht="15.75">
      <c r="A12" s="27" t="s">
        <v>8</v>
      </c>
      <c r="B12" s="27">
        <f t="shared" ref="B12" si="0">SUM(B13:B15)</f>
        <v>712362838</v>
      </c>
      <c r="C12" s="17" t="s">
        <v>12</v>
      </c>
      <c r="D12" s="63">
        <v>1013700</v>
      </c>
      <c r="E12" s="15"/>
    </row>
    <row r="13" spans="1:5" ht="14.25">
      <c r="A13" s="17" t="s">
        <v>47</v>
      </c>
      <c r="B13" s="17">
        <v>592646888</v>
      </c>
      <c r="C13" s="17" t="s">
        <v>25</v>
      </c>
      <c r="D13" s="63">
        <v>21950000</v>
      </c>
      <c r="E13" s="2"/>
    </row>
    <row r="14" spans="1:5" ht="14.25">
      <c r="A14" s="17" t="s">
        <v>48</v>
      </c>
      <c r="B14" s="17">
        <v>106327550</v>
      </c>
      <c r="C14" s="17" t="s">
        <v>43</v>
      </c>
      <c r="D14" s="51"/>
      <c r="E14" s="2"/>
    </row>
    <row r="15" spans="1:5" ht="14.25">
      <c r="A15" s="17" t="s">
        <v>50</v>
      </c>
      <c r="B15" s="17">
        <v>13388400</v>
      </c>
      <c r="C15" s="17" t="s">
        <v>24</v>
      </c>
      <c r="D15" s="63"/>
      <c r="E15" s="2"/>
    </row>
    <row r="16" spans="1:5" ht="15.75">
      <c r="A16" s="27" t="s">
        <v>60</v>
      </c>
      <c r="B16" s="27">
        <f t="shared" ref="B16" si="1">SUM(B17:B18)</f>
        <v>0</v>
      </c>
      <c r="C16" s="17" t="s">
        <v>13</v>
      </c>
      <c r="D16" s="63">
        <v>8910000</v>
      </c>
      <c r="E16" s="2"/>
    </row>
    <row r="17" spans="1:5" ht="15.75">
      <c r="A17" s="17" t="s">
        <v>61</v>
      </c>
      <c r="B17" s="49"/>
      <c r="C17" s="19" t="s">
        <v>66</v>
      </c>
      <c r="D17" s="26">
        <f t="shared" ref="D17" si="2">SUM(D18:D24)</f>
        <v>121444653</v>
      </c>
      <c r="E17" s="2"/>
    </row>
    <row r="18" spans="1:5" ht="14.25">
      <c r="A18" s="17" t="s">
        <v>62</v>
      </c>
      <c r="B18" s="17"/>
      <c r="C18" s="17" t="s">
        <v>10</v>
      </c>
      <c r="D18" s="51">
        <v>80871469</v>
      </c>
      <c r="E18" s="2"/>
    </row>
    <row r="19" spans="1:5" s="10" customFormat="1" ht="17.25" customHeight="1">
      <c r="A19" s="19" t="s">
        <v>17</v>
      </c>
      <c r="B19" s="52">
        <f>'DMC-Nam 2015'!F22</f>
        <v>50658</v>
      </c>
      <c r="C19" s="17" t="s">
        <v>11</v>
      </c>
      <c r="D19" s="51">
        <v>3303950</v>
      </c>
      <c r="E19" s="9"/>
    </row>
    <row r="20" spans="1:5" s="10" customFormat="1" ht="15.75">
      <c r="A20" s="19" t="s">
        <v>18</v>
      </c>
      <c r="B20" s="26">
        <f>SUM(B21:B22)</f>
        <v>182000</v>
      </c>
      <c r="C20" s="17" t="s">
        <v>12</v>
      </c>
      <c r="D20" s="51">
        <v>935454</v>
      </c>
      <c r="E20" s="9"/>
    </row>
    <row r="21" spans="1:5" ht="14.25">
      <c r="A21" s="17" t="s">
        <v>20</v>
      </c>
      <c r="B21" s="49">
        <v>182000</v>
      </c>
      <c r="C21" s="17" t="s">
        <v>25</v>
      </c>
      <c r="D21" s="51">
        <v>5114000</v>
      </c>
      <c r="E21" s="2"/>
    </row>
    <row r="22" spans="1:5" ht="14.25">
      <c r="A22" s="17" t="s">
        <v>27</v>
      </c>
      <c r="B22" s="51"/>
      <c r="C22" s="17" t="s">
        <v>43</v>
      </c>
      <c r="D22" s="51"/>
      <c r="E22" s="2"/>
    </row>
    <row r="23" spans="1:5" ht="14.25">
      <c r="A23" s="20"/>
      <c r="B23" s="20"/>
      <c r="C23" s="17" t="s">
        <v>24</v>
      </c>
      <c r="D23" s="51"/>
      <c r="E23" s="2"/>
    </row>
    <row r="24" spans="1:5" s="10" customFormat="1" ht="14.25">
      <c r="A24" s="29"/>
      <c r="B24" s="29"/>
      <c r="C24" s="17" t="s">
        <v>13</v>
      </c>
      <c r="D24" s="51">
        <v>31219780</v>
      </c>
      <c r="E24" s="9"/>
    </row>
    <row r="25" spans="1:5" s="10" customFormat="1" ht="15.75">
      <c r="A25" s="29"/>
      <c r="B25" s="29"/>
      <c r="C25" s="19" t="s">
        <v>2</v>
      </c>
      <c r="D25" s="26">
        <f t="shared" ref="D25" si="3">SUM(D26:D32)</f>
        <v>34099997</v>
      </c>
      <c r="E25" s="9"/>
    </row>
    <row r="26" spans="1:5" ht="14.25">
      <c r="A26" s="20"/>
      <c r="B26" s="20"/>
      <c r="C26" s="17" t="s">
        <v>26</v>
      </c>
      <c r="D26" s="51">
        <v>7967000</v>
      </c>
      <c r="E26" s="2"/>
    </row>
    <row r="27" spans="1:5" ht="14.25">
      <c r="A27" s="20"/>
      <c r="B27" s="20"/>
      <c r="C27" s="17" t="s">
        <v>14</v>
      </c>
      <c r="D27" s="51">
        <v>186762</v>
      </c>
      <c r="E27" s="2"/>
    </row>
    <row r="28" spans="1:5" ht="14.25">
      <c r="A28" s="20"/>
      <c r="B28" s="20"/>
      <c r="C28" s="17" t="s">
        <v>15</v>
      </c>
      <c r="D28" s="60">
        <v>25946235</v>
      </c>
      <c r="E28" s="2"/>
    </row>
    <row r="29" spans="1:5" ht="14.25">
      <c r="A29" s="20"/>
      <c r="B29" s="20"/>
      <c r="C29" s="17" t="s">
        <v>16</v>
      </c>
      <c r="D29" s="51"/>
      <c r="E29" s="2"/>
    </row>
    <row r="30" spans="1:5" ht="14.25">
      <c r="A30" s="20"/>
      <c r="B30" s="20"/>
      <c r="C30" s="17" t="s">
        <v>44</v>
      </c>
      <c r="D30" s="51"/>
      <c r="E30" s="2"/>
    </row>
    <row r="31" spans="1:5" ht="14.25">
      <c r="A31" s="20"/>
      <c r="B31" s="20"/>
      <c r="C31" s="17" t="s">
        <v>25</v>
      </c>
      <c r="D31" s="51"/>
      <c r="E31" s="2"/>
    </row>
    <row r="32" spans="1:5" ht="14.25">
      <c r="A32" s="20"/>
      <c r="B32" s="20"/>
      <c r="C32" s="17" t="s">
        <v>13</v>
      </c>
      <c r="D32" s="51"/>
      <c r="E32" s="2"/>
    </row>
    <row r="33" spans="1:6" s="10" customFormat="1" ht="15.75">
      <c r="A33" s="29"/>
      <c r="B33" s="29"/>
      <c r="C33" s="19" t="s">
        <v>3</v>
      </c>
      <c r="D33" s="53">
        <v>48066962</v>
      </c>
      <c r="E33" s="9"/>
    </row>
    <row r="34" spans="1:6" ht="15.75">
      <c r="A34" s="20"/>
      <c r="B34" s="20"/>
      <c r="C34" s="19" t="s">
        <v>4</v>
      </c>
      <c r="D34" s="19">
        <f t="shared" ref="D34" si="4">SUM(D35:D36)</f>
        <v>0</v>
      </c>
      <c r="E34" s="2"/>
    </row>
    <row r="35" spans="1:6" ht="14.25">
      <c r="A35" s="20"/>
      <c r="B35" s="20"/>
      <c r="C35" s="17" t="s">
        <v>35</v>
      </c>
      <c r="D35" s="49"/>
      <c r="E35" s="2"/>
    </row>
    <row r="36" spans="1:6" ht="14.25">
      <c r="A36" s="20"/>
      <c r="B36" s="20"/>
      <c r="C36" s="17" t="s">
        <v>63</v>
      </c>
      <c r="D36" s="49"/>
      <c r="E36" s="2"/>
    </row>
    <row r="37" spans="1:6" ht="15.75">
      <c r="A37" s="20"/>
      <c r="B37" s="20"/>
      <c r="C37" s="19" t="s">
        <v>67</v>
      </c>
      <c r="D37" s="26">
        <f>SUM(D38:D41)</f>
        <v>3967749</v>
      </c>
      <c r="E37" s="2"/>
    </row>
    <row r="38" spans="1:6" ht="14.25">
      <c r="A38" s="20"/>
      <c r="B38" s="20"/>
      <c r="C38" s="17" t="s">
        <v>21</v>
      </c>
      <c r="D38" s="60">
        <v>3967749</v>
      </c>
      <c r="E38" s="2"/>
    </row>
    <row r="39" spans="1:6" ht="14.25">
      <c r="A39" s="20"/>
      <c r="B39" s="20"/>
      <c r="C39" s="17" t="s">
        <v>22</v>
      </c>
      <c r="D39" s="49"/>
      <c r="E39" s="2"/>
    </row>
    <row r="40" spans="1:6" ht="14.25">
      <c r="A40" s="20"/>
      <c r="B40" s="20"/>
      <c r="C40" s="17" t="s">
        <v>23</v>
      </c>
      <c r="D40" s="49"/>
      <c r="E40" s="2"/>
    </row>
    <row r="41" spans="1:6" ht="14.25">
      <c r="A41" s="20"/>
      <c r="B41" s="20"/>
      <c r="C41" s="17" t="s">
        <v>42</v>
      </c>
      <c r="D41" s="49"/>
      <c r="E41" s="2"/>
    </row>
    <row r="42" spans="1:6" s="6" customFormat="1" ht="17.25">
      <c r="A42" s="31" t="s">
        <v>69</v>
      </c>
      <c r="B42" s="153">
        <f>B5-D5</f>
        <v>592912988</v>
      </c>
      <c r="C42" s="153"/>
      <c r="D42" s="153"/>
      <c r="E42" s="51">
        <f>'DMC-Nam 2015'!F61</f>
        <v>592912988</v>
      </c>
      <c r="F42" s="51">
        <f>B42-E42</f>
        <v>0</v>
      </c>
    </row>
    <row r="44" spans="1:6" ht="15.75">
      <c r="A44" s="33" t="s">
        <v>70</v>
      </c>
      <c r="B44" s="33" t="s">
        <v>71</v>
      </c>
    </row>
    <row r="45" spans="1:6" ht="16.5" customHeight="1">
      <c r="A45" s="35" t="s">
        <v>55</v>
      </c>
      <c r="B45" s="35">
        <v>2010000000</v>
      </c>
    </row>
    <row r="46" spans="1:6" ht="16.5" customHeight="1">
      <c r="A46" s="17" t="s">
        <v>171</v>
      </c>
      <c r="B46" s="17">
        <v>3250000000</v>
      </c>
    </row>
    <row r="47" spans="1:6" ht="18" customHeight="1">
      <c r="A47" s="37" t="s">
        <v>59</v>
      </c>
      <c r="B47" s="36">
        <f>B45+B46</f>
        <v>5260000000</v>
      </c>
    </row>
    <row r="50" spans="1:5" ht="15.75">
      <c r="A50" s="33" t="s">
        <v>51</v>
      </c>
      <c r="B50" s="33" t="s">
        <v>71</v>
      </c>
    </row>
    <row r="51" spans="1:5" s="14" customFormat="1" ht="19.5" customHeight="1">
      <c r="A51" s="55" t="s">
        <v>75</v>
      </c>
      <c r="B51" s="55">
        <v>16809375</v>
      </c>
      <c r="D51" s="7"/>
      <c r="E51" s="7"/>
    </row>
    <row r="52" spans="1:5" s="14" customFormat="1" ht="19.5" customHeight="1">
      <c r="A52" s="55" t="s">
        <v>177</v>
      </c>
      <c r="B52" s="55">
        <v>10372580</v>
      </c>
      <c r="D52" s="7"/>
      <c r="E52" s="7"/>
    </row>
    <row r="53" spans="1:5" s="14" customFormat="1" ht="19.5" customHeight="1">
      <c r="A53" s="55" t="s">
        <v>77</v>
      </c>
      <c r="B53" s="55">
        <v>8911650</v>
      </c>
      <c r="D53" s="7"/>
      <c r="E53" s="7"/>
    </row>
    <row r="54" spans="1:5" s="14" customFormat="1" ht="19.5" customHeight="1">
      <c r="A54" s="55" t="s">
        <v>78</v>
      </c>
      <c r="B54" s="55">
        <v>27148170</v>
      </c>
      <c r="D54" s="7"/>
      <c r="E54" s="7"/>
    </row>
    <row r="55" spans="1:5" s="14" customFormat="1" ht="19.5" customHeight="1">
      <c r="A55" s="55" t="s">
        <v>85</v>
      </c>
      <c r="B55" s="55">
        <v>12903000</v>
      </c>
      <c r="D55" s="7"/>
      <c r="E55" s="7"/>
    </row>
    <row r="56" spans="1:5" s="14" customFormat="1" ht="19.5" customHeight="1">
      <c r="A56" s="55" t="s">
        <v>178</v>
      </c>
      <c r="B56" s="55">
        <v>3854200</v>
      </c>
      <c r="D56" s="7"/>
      <c r="E56" s="7"/>
    </row>
    <row r="57" spans="1:5" s="14" customFormat="1" ht="19.5" customHeight="1">
      <c r="A57" s="55" t="s">
        <v>82</v>
      </c>
      <c r="B57" s="55">
        <v>169457113</v>
      </c>
      <c r="D57" s="7"/>
      <c r="E57" s="7"/>
    </row>
    <row r="58" spans="1:5" s="14" customFormat="1" ht="19.5" customHeight="1">
      <c r="A58" s="55" t="s">
        <v>173</v>
      </c>
      <c r="B58" s="55">
        <v>116895980</v>
      </c>
      <c r="D58" s="7"/>
      <c r="E58" s="7"/>
    </row>
    <row r="59" spans="1:5" s="14" customFormat="1" ht="19.5" customHeight="1">
      <c r="A59" s="55" t="s">
        <v>86</v>
      </c>
      <c r="B59" s="55">
        <v>17558220</v>
      </c>
      <c r="D59" s="7"/>
      <c r="E59" s="7"/>
    </row>
    <row r="60" spans="1:5" s="14" customFormat="1" ht="19.5" customHeight="1">
      <c r="A60" s="55" t="s">
        <v>175</v>
      </c>
      <c r="B60" s="55">
        <v>19908499</v>
      </c>
      <c r="D60" s="7"/>
      <c r="E60" s="7"/>
    </row>
    <row r="61" spans="1:5" s="14" customFormat="1" ht="19.5" customHeight="1">
      <c r="A61" s="55" t="s">
        <v>87</v>
      </c>
      <c r="B61" s="55">
        <v>8684815</v>
      </c>
      <c r="D61" s="7"/>
      <c r="E61" s="7"/>
    </row>
    <row r="62" spans="1:5" s="14" customFormat="1" ht="19.5" customHeight="1">
      <c r="A62" s="55" t="s">
        <v>84</v>
      </c>
      <c r="B62" s="55">
        <v>44747073</v>
      </c>
      <c r="D62" s="7"/>
      <c r="E62" s="7"/>
    </row>
    <row r="63" spans="1:5" s="14" customFormat="1" ht="19.5" customHeight="1">
      <c r="A63" s="55" t="s">
        <v>88</v>
      </c>
      <c r="B63" s="55">
        <v>75839772</v>
      </c>
      <c r="D63" s="7"/>
      <c r="E63" s="7"/>
    </row>
    <row r="64" spans="1:5" s="14" customFormat="1" ht="15.75">
      <c r="A64" s="37" t="s">
        <v>59</v>
      </c>
      <c r="B64" s="36">
        <f>SUM(B51:B63)</f>
        <v>533090447</v>
      </c>
      <c r="D64" s="7"/>
      <c r="E64" s="7"/>
    </row>
    <row r="66" spans="1:5" s="14" customFormat="1" ht="15.75">
      <c r="A66" s="47" t="s">
        <v>74</v>
      </c>
      <c r="B66" s="38"/>
      <c r="D66" s="7"/>
      <c r="E66" s="7"/>
    </row>
    <row r="67" spans="1:5" s="14" customFormat="1">
      <c r="A67" s="23"/>
      <c r="B67" s="7"/>
      <c r="D67" s="7"/>
      <c r="E67" s="7"/>
    </row>
    <row r="68" spans="1:5" s="14" customFormat="1">
      <c r="A68" s="23"/>
      <c r="B68" s="7"/>
      <c r="D68" s="7"/>
      <c r="E68" s="7"/>
    </row>
    <row r="69" spans="1:5" s="14" customFormat="1">
      <c r="A69" s="23"/>
      <c r="B69" s="7"/>
      <c r="D69" s="7"/>
      <c r="E69" s="7"/>
    </row>
    <row r="70" spans="1:5" s="14" customFormat="1">
      <c r="A70" s="48" t="s">
        <v>181</v>
      </c>
      <c r="B70" s="7"/>
      <c r="D70" s="7"/>
      <c r="E70" s="7"/>
    </row>
  </sheetData>
  <mergeCells count="2">
    <mergeCell ref="A1:D1"/>
    <mergeCell ref="B42:D42"/>
  </mergeCells>
  <pageMargins left="0.86" right="0.14000000000000001" top="0.17" bottom="0.09" header="0.16" footer="0.09"/>
  <pageSetup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6600"/>
  </sheetPr>
  <dimension ref="A1:T89"/>
  <sheetViews>
    <sheetView tabSelected="1" zoomScale="87" zoomScaleNormal="87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9" sqref="G9"/>
    </sheetView>
  </sheetViews>
  <sheetFormatPr defaultRowHeight="12.75"/>
  <cols>
    <col min="1" max="1" width="35.7109375" style="7" customWidth="1"/>
    <col min="2" max="2" width="11" style="7" bestFit="1" customWidth="1"/>
    <col min="3" max="3" width="11" style="7" customWidth="1"/>
    <col min="4" max="4" width="11" style="7" bestFit="1" customWidth="1"/>
    <col min="5" max="5" width="11" style="7" customWidth="1"/>
    <col min="6" max="10" width="11" style="7" bestFit="1" customWidth="1"/>
    <col min="11" max="11" width="11" style="7" customWidth="1"/>
    <col min="12" max="12" width="11" style="7" bestFit="1" customWidth="1"/>
    <col min="13" max="13" width="9.140625" style="7" bestFit="1" customWidth="1"/>
    <col min="14" max="14" width="12.42578125" style="87" bestFit="1" customWidth="1"/>
    <col min="15" max="15" width="14.28515625" style="7" customWidth="1"/>
    <col min="16" max="16" width="5.28515625" style="7" customWidth="1"/>
    <col min="17" max="16384" width="9.140625" style="7"/>
  </cols>
  <sheetData>
    <row r="1" spans="1:20" ht="14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2"/>
      <c r="P1" s="2"/>
      <c r="Q1" s="2"/>
      <c r="R1" s="2"/>
      <c r="S1" s="2"/>
      <c r="T1" s="2"/>
    </row>
    <row r="2" spans="1:20" ht="21" customHeight="1">
      <c r="A2" s="147" t="s">
        <v>132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2"/>
      <c r="P2" s="2"/>
      <c r="Q2" s="2"/>
      <c r="R2" s="2"/>
      <c r="S2" s="2"/>
      <c r="T2" s="2"/>
    </row>
    <row r="3" spans="1:20" ht="15.75">
      <c r="A3" s="106"/>
      <c r="B3" s="106"/>
      <c r="C3" s="106"/>
      <c r="D3" s="106"/>
      <c r="E3" s="106"/>
      <c r="F3" s="106"/>
      <c r="G3" s="107"/>
      <c r="H3" s="107"/>
      <c r="I3" s="107"/>
      <c r="J3" s="107"/>
      <c r="K3" s="107"/>
      <c r="L3" s="107"/>
      <c r="M3" s="107"/>
      <c r="N3" s="107"/>
      <c r="O3" s="2"/>
      <c r="P3" s="2"/>
      <c r="Q3" s="2"/>
      <c r="R3" s="2"/>
      <c r="S3" s="2"/>
      <c r="T3" s="2"/>
    </row>
    <row r="4" spans="1:20" ht="15.75">
      <c r="A4" s="74" t="s">
        <v>6</v>
      </c>
      <c r="B4" s="74" t="s">
        <v>91</v>
      </c>
      <c r="C4" s="74" t="s">
        <v>92</v>
      </c>
      <c r="D4" s="74" t="s">
        <v>93</v>
      </c>
      <c r="E4" s="74" t="s">
        <v>94</v>
      </c>
      <c r="F4" s="74" t="s">
        <v>95</v>
      </c>
      <c r="G4" s="74" t="s">
        <v>96</v>
      </c>
      <c r="H4" s="74" t="s">
        <v>97</v>
      </c>
      <c r="I4" s="74" t="s">
        <v>98</v>
      </c>
      <c r="J4" s="74" t="s">
        <v>99</v>
      </c>
      <c r="K4" s="74" t="s">
        <v>100</v>
      </c>
      <c r="L4" s="74" t="s">
        <v>101</v>
      </c>
      <c r="M4" s="74" t="s">
        <v>102</v>
      </c>
      <c r="N4" s="74" t="s">
        <v>103</v>
      </c>
      <c r="O4" s="2"/>
      <c r="P4" s="2"/>
      <c r="Q4" s="2"/>
      <c r="R4" s="2"/>
      <c r="S4" s="2"/>
      <c r="T4" s="2"/>
    </row>
    <row r="5" spans="1:20" ht="15.75">
      <c r="A5" s="75">
        <v>1</v>
      </c>
      <c r="B5" s="75">
        <v>2</v>
      </c>
      <c r="C5" s="75">
        <v>3</v>
      </c>
      <c r="D5" s="75">
        <v>4</v>
      </c>
      <c r="E5" s="75">
        <v>5</v>
      </c>
      <c r="F5" s="75">
        <v>6</v>
      </c>
      <c r="G5" s="75">
        <v>7</v>
      </c>
      <c r="H5" s="75">
        <v>8</v>
      </c>
      <c r="I5" s="75">
        <v>9</v>
      </c>
      <c r="J5" s="75">
        <v>10</v>
      </c>
      <c r="K5" s="75">
        <v>11</v>
      </c>
      <c r="L5" s="75">
        <v>12</v>
      </c>
      <c r="M5" s="75">
        <v>13</v>
      </c>
      <c r="N5" s="75">
        <v>14</v>
      </c>
      <c r="O5" s="2"/>
      <c r="P5" s="2"/>
      <c r="Q5" s="2"/>
      <c r="R5" s="2"/>
      <c r="S5" s="2"/>
      <c r="T5" s="2"/>
    </row>
    <row r="6" spans="1:20" ht="15.75">
      <c r="A6" s="76" t="s">
        <v>19</v>
      </c>
      <c r="B6" s="77">
        <f>B7+B22+B23</f>
        <v>913138546</v>
      </c>
      <c r="C6" s="77">
        <f t="shared" ref="C6:L6" si="0">C7+C22+C23</f>
        <v>752653743</v>
      </c>
      <c r="D6" s="77">
        <f t="shared" si="0"/>
        <v>728981401</v>
      </c>
      <c r="E6" s="77">
        <f t="shared" si="0"/>
        <v>988492363</v>
      </c>
      <c r="F6" s="77">
        <f t="shared" si="0"/>
        <v>924754506</v>
      </c>
      <c r="G6" s="77">
        <f>G7+G22+G23</f>
        <v>775700536</v>
      </c>
      <c r="H6" s="77">
        <f t="shared" si="0"/>
        <v>949234653</v>
      </c>
      <c r="I6" s="77">
        <f t="shared" si="0"/>
        <v>823567135</v>
      </c>
      <c r="J6" s="77">
        <f t="shared" si="0"/>
        <v>746948062</v>
      </c>
      <c r="K6" s="77">
        <f t="shared" si="0"/>
        <v>982269164</v>
      </c>
      <c r="L6" s="77">
        <f t="shared" si="0"/>
        <v>931292553</v>
      </c>
      <c r="M6" s="77">
        <f>M7+M22+M23</f>
        <v>0</v>
      </c>
      <c r="N6" s="78">
        <f t="shared" ref="N6:N15" si="1">SUM(B6:M6)</f>
        <v>9517032662</v>
      </c>
      <c r="O6" s="2"/>
      <c r="P6" s="2"/>
      <c r="Q6" s="2"/>
      <c r="R6" s="2"/>
      <c r="S6" s="2"/>
      <c r="T6" s="2"/>
    </row>
    <row r="7" spans="1:20" s="10" customFormat="1" ht="15.75">
      <c r="A7" s="52" t="s">
        <v>9</v>
      </c>
      <c r="B7" s="61">
        <f>B8+B14+B19</f>
        <v>909642362</v>
      </c>
      <c r="C7" s="61">
        <f t="shared" ref="C7:J7" si="2">C8+C14+C19</f>
        <v>752480248</v>
      </c>
      <c r="D7" s="61">
        <f>D8+D14+D19</f>
        <v>728795349</v>
      </c>
      <c r="E7" s="61">
        <f t="shared" si="2"/>
        <v>988260379</v>
      </c>
      <c r="F7" s="61">
        <f t="shared" si="2"/>
        <v>924521848</v>
      </c>
      <c r="G7" s="61">
        <f t="shared" si="2"/>
        <v>775350844</v>
      </c>
      <c r="H7" s="61">
        <f t="shared" si="2"/>
        <v>948854875</v>
      </c>
      <c r="I7" s="61">
        <f t="shared" si="2"/>
        <v>790637424</v>
      </c>
      <c r="J7" s="61">
        <f t="shared" si="2"/>
        <v>746575208</v>
      </c>
      <c r="K7" s="61">
        <f>K8+K14+K19</f>
        <v>979112998</v>
      </c>
      <c r="L7" s="61">
        <f>L8+L14+L19</f>
        <v>930449491</v>
      </c>
      <c r="M7" s="61">
        <f>M8+M14+M19</f>
        <v>0</v>
      </c>
      <c r="N7" s="79">
        <f>SUM(B7:M7)</f>
        <v>9474681026</v>
      </c>
      <c r="O7" s="9"/>
      <c r="P7" s="9"/>
      <c r="Q7" s="9"/>
      <c r="R7" s="9"/>
      <c r="S7" s="9"/>
      <c r="T7" s="9"/>
    </row>
    <row r="8" spans="1:20" s="23" customFormat="1" ht="15.75">
      <c r="A8" s="109" t="s">
        <v>7</v>
      </c>
      <c r="B8" s="109">
        <f>SUM(B9:B13)</f>
        <v>208915685</v>
      </c>
      <c r="C8" s="109">
        <f t="shared" ref="C8:J8" si="3">SUM(C9:C13)</f>
        <v>200942880</v>
      </c>
      <c r="D8" s="109">
        <f t="shared" si="3"/>
        <v>187506240</v>
      </c>
      <c r="E8" s="109">
        <f t="shared" si="3"/>
        <v>214254289</v>
      </c>
      <c r="F8" s="109">
        <f t="shared" si="3"/>
        <v>212159010</v>
      </c>
      <c r="G8" s="109">
        <f t="shared" si="3"/>
        <v>217706094</v>
      </c>
      <c r="H8" s="109">
        <f t="shared" si="3"/>
        <v>215507010</v>
      </c>
      <c r="I8" s="109">
        <f t="shared" si="3"/>
        <v>239192180</v>
      </c>
      <c r="J8" s="109">
        <f t="shared" si="3"/>
        <v>210729360</v>
      </c>
      <c r="K8" s="109">
        <f>SUM(K9:K12)</f>
        <v>206289297</v>
      </c>
      <c r="L8" s="109">
        <f>SUM(L9:L13)</f>
        <v>215224990</v>
      </c>
      <c r="M8" s="109">
        <f>SUM(M9:M12)</f>
        <v>0</v>
      </c>
      <c r="N8" s="110">
        <f>SUM(B8:M8)</f>
        <v>2328427035</v>
      </c>
      <c r="O8" s="15"/>
      <c r="P8" s="15"/>
      <c r="Q8" s="15"/>
      <c r="R8" s="15"/>
      <c r="S8" s="15"/>
      <c r="T8" s="15"/>
    </row>
    <row r="9" spans="1:20" ht="14.25">
      <c r="A9" s="49" t="s">
        <v>47</v>
      </c>
      <c r="B9" s="49">
        <f>'[1]PT-01-15'!D36</f>
        <v>185033447</v>
      </c>
      <c r="C9" s="49">
        <f>'[1]PT-02-15'!D36</f>
        <v>182539440</v>
      </c>
      <c r="D9" s="49">
        <f>'[1]PT-03-15 '!D36</f>
        <v>173433890</v>
      </c>
      <c r="E9" s="49">
        <f>'[1]PT-04-15'!D36</f>
        <v>188744059</v>
      </c>
      <c r="F9" s="49">
        <f>'[1]PT-05-15'!D36</f>
        <v>181828010</v>
      </c>
      <c r="G9" s="49">
        <f>'[1]PT-06-15'!D36</f>
        <v>184814010</v>
      </c>
      <c r="H9" s="62">
        <f>'[1]PT-07-15'!D36</f>
        <v>185513710</v>
      </c>
      <c r="I9" s="111">
        <f>'[1]PT-08-15'!D36</f>
        <v>185513540</v>
      </c>
      <c r="J9" s="64">
        <f>'[1]PT-09-15'!D36</f>
        <v>180158560</v>
      </c>
      <c r="K9" s="64">
        <f>'[1]PT-10-15'!D36</f>
        <v>181055697</v>
      </c>
      <c r="L9" s="64">
        <f>'[1]PT-11-15'!D36</f>
        <v>178087190</v>
      </c>
      <c r="M9" s="64"/>
      <c r="N9" s="80">
        <f>SUM(B9:M9)</f>
        <v>2006721553</v>
      </c>
      <c r="O9" s="2"/>
      <c r="P9" s="2"/>
      <c r="Q9" s="2"/>
      <c r="R9" s="2"/>
      <c r="S9" s="2"/>
      <c r="T9" s="2"/>
    </row>
    <row r="10" spans="1:20" ht="14.25">
      <c r="A10" s="49" t="s">
        <v>48</v>
      </c>
      <c r="B10" s="49">
        <f>'[1]PT-01-15'!E36</f>
        <v>22562238</v>
      </c>
      <c r="C10" s="49">
        <f>'[1]PT-02-15'!E36</f>
        <v>17083440</v>
      </c>
      <c r="D10" s="49">
        <f>'[1]PT-03-15 '!E36</f>
        <v>11252350</v>
      </c>
      <c r="E10" s="49">
        <f>'[1]PT-04-15'!E36</f>
        <v>23130230</v>
      </c>
      <c r="F10" s="49">
        <f>'[1]PT-05-15'!E36</f>
        <v>27951000</v>
      </c>
      <c r="G10" s="66">
        <f>'[1]PT-06-15'!E36</f>
        <v>28936600</v>
      </c>
      <c r="H10" s="62">
        <f>'[1]PT-07-15'!E36</f>
        <v>29113300</v>
      </c>
      <c r="I10" s="111">
        <f>'[1]PT-08-15'!E36</f>
        <v>30006900</v>
      </c>
      <c r="J10" s="64">
        <f>'[1]PT-09-15'!E36</f>
        <v>27750800</v>
      </c>
      <c r="K10" s="64">
        <f>'[1]PT-10-15'!E36</f>
        <v>22853600</v>
      </c>
      <c r="L10" s="64">
        <f>'[1]PT-11-15'!E36</f>
        <v>23669800</v>
      </c>
      <c r="M10" s="64"/>
      <c r="N10" s="80">
        <f t="shared" ref="N10:N13" si="4">SUM(B10:M10)</f>
        <v>264310258</v>
      </c>
      <c r="O10" s="2"/>
      <c r="P10" s="2"/>
      <c r="Q10" s="2"/>
      <c r="R10" s="2"/>
      <c r="S10" s="2"/>
      <c r="T10" s="2"/>
    </row>
    <row r="11" spans="1:20" ht="14.25">
      <c r="A11" s="49" t="s">
        <v>49</v>
      </c>
      <c r="B11" s="49">
        <f>'[1]PT-01-15'!F36</f>
        <v>1320000</v>
      </c>
      <c r="C11" s="49">
        <f>'[1]PT-02-15'!F36</f>
        <v>1320000</v>
      </c>
      <c r="D11" s="49">
        <f>'[1]PT-03-15 '!F36</f>
        <v>1320000</v>
      </c>
      <c r="E11" s="49">
        <f>'[1]PT-04-15'!F36</f>
        <v>880000</v>
      </c>
      <c r="F11" s="49">
        <f>'[1]PT-05-15'!F36</f>
        <v>880000</v>
      </c>
      <c r="G11" s="66">
        <f>'[1]PT-06-15'!F36</f>
        <v>2455484</v>
      </c>
      <c r="H11" s="62">
        <f>'[1]PT-07-15'!F36</f>
        <v>880000</v>
      </c>
      <c r="I11" s="111">
        <f>'[1]PT-08-15'!F36</f>
        <v>1320000</v>
      </c>
      <c r="J11" s="64">
        <f>'[1]PT-09-15'!F36</f>
        <v>1320000</v>
      </c>
      <c r="K11" s="64">
        <f>'[1]PT-10-15'!F36</f>
        <v>880000</v>
      </c>
      <c r="L11" s="64">
        <f>'[1]PT-11-15'!F36</f>
        <v>880000</v>
      </c>
      <c r="M11" s="64"/>
      <c r="N11" s="80">
        <f t="shared" si="4"/>
        <v>13455484</v>
      </c>
      <c r="O11" s="2"/>
      <c r="P11" s="2"/>
      <c r="Q11" s="2"/>
      <c r="R11" s="2"/>
      <c r="S11" s="2"/>
      <c r="T11" s="2"/>
    </row>
    <row r="12" spans="1:20" ht="14.25">
      <c r="A12" s="49" t="s">
        <v>50</v>
      </c>
      <c r="B12" s="114"/>
      <c r="C12" s="114"/>
      <c r="D12" s="51">
        <v>1500000</v>
      </c>
      <c r="E12" s="51">
        <v>1500000</v>
      </c>
      <c r="F12" s="49">
        <v>1500000</v>
      </c>
      <c r="G12" s="66">
        <v>1500000</v>
      </c>
      <c r="H12" s="115"/>
      <c r="I12" s="111">
        <v>1500000</v>
      </c>
      <c r="J12" s="64">
        <v>1500000</v>
      </c>
      <c r="K12" s="64">
        <v>1500000</v>
      </c>
      <c r="L12" s="143"/>
      <c r="M12" s="64"/>
      <c r="N12" s="80">
        <f t="shared" si="4"/>
        <v>10500000</v>
      </c>
      <c r="O12" s="2"/>
      <c r="P12" s="2"/>
      <c r="Q12" s="2"/>
      <c r="R12" s="2"/>
      <c r="S12" s="2"/>
      <c r="T12" s="2"/>
    </row>
    <row r="13" spans="1:20" ht="14.25">
      <c r="A13" s="49" t="s">
        <v>89</v>
      </c>
      <c r="B13" s="49"/>
      <c r="C13" s="51"/>
      <c r="D13" s="51"/>
      <c r="E13" s="51"/>
      <c r="F13" s="49"/>
      <c r="G13" s="66"/>
      <c r="H13" s="62"/>
      <c r="I13" s="111">
        <v>20851740</v>
      </c>
      <c r="J13" s="64"/>
      <c r="K13" s="64"/>
      <c r="L13" s="64">
        <f>1500000+11088000</f>
        <v>12588000</v>
      </c>
      <c r="M13" s="64"/>
      <c r="N13" s="80">
        <f t="shared" si="4"/>
        <v>33439740</v>
      </c>
      <c r="O13" s="2"/>
      <c r="P13" s="2"/>
      <c r="Q13" s="2"/>
      <c r="R13" s="2"/>
      <c r="S13" s="2"/>
      <c r="T13" s="2"/>
    </row>
    <row r="14" spans="1:20" s="23" customFormat="1" ht="15.75">
      <c r="A14" s="109" t="s">
        <v>8</v>
      </c>
      <c r="B14" s="109">
        <f t="shared" ref="B14:M14" si="5">SUM(B15:B17)</f>
        <v>700726677</v>
      </c>
      <c r="C14" s="112">
        <f t="shared" si="5"/>
        <v>548765368</v>
      </c>
      <c r="D14" s="112">
        <f t="shared" si="5"/>
        <v>541289109</v>
      </c>
      <c r="E14" s="112">
        <f t="shared" si="5"/>
        <v>774006090</v>
      </c>
      <c r="F14" s="109">
        <f t="shared" si="5"/>
        <v>712362838</v>
      </c>
      <c r="G14" s="109">
        <f t="shared" si="5"/>
        <v>557644750</v>
      </c>
      <c r="H14" s="109">
        <f t="shared" si="5"/>
        <v>733347865</v>
      </c>
      <c r="I14" s="109">
        <f>SUM(I15:I18)</f>
        <v>551445244</v>
      </c>
      <c r="J14" s="109">
        <f t="shared" si="5"/>
        <v>535845848</v>
      </c>
      <c r="K14" s="109">
        <f t="shared" si="5"/>
        <v>772823701</v>
      </c>
      <c r="L14" s="109">
        <f t="shared" si="5"/>
        <v>712374501</v>
      </c>
      <c r="M14" s="109">
        <f t="shared" si="5"/>
        <v>0</v>
      </c>
      <c r="N14" s="110">
        <f t="shared" si="1"/>
        <v>7140631991</v>
      </c>
      <c r="O14" s="15"/>
      <c r="P14" s="15"/>
      <c r="Q14" s="15"/>
      <c r="R14" s="15"/>
      <c r="S14" s="15"/>
      <c r="T14" s="15"/>
    </row>
    <row r="15" spans="1:20" ht="14.25">
      <c r="A15" s="49" t="s">
        <v>47</v>
      </c>
      <c r="B15" s="49">
        <f>'[1]PT-01-15'!D58</f>
        <v>603794053</v>
      </c>
      <c r="C15" s="51">
        <f>'[1]PT-02-15'!D59</f>
        <v>456931227</v>
      </c>
      <c r="D15" s="51">
        <f>'[1]PT-03-15 '!D59</f>
        <v>462241140</v>
      </c>
      <c r="E15" s="51">
        <f>'[1]PT-04-15'!D59</f>
        <v>661807123</v>
      </c>
      <c r="F15" s="49">
        <f>'[1]PT-05-15'!D59</f>
        <v>592646888</v>
      </c>
      <c r="G15" s="49">
        <f>'[1]PT-06-15'!D59</f>
        <v>436497054</v>
      </c>
      <c r="H15" s="62">
        <f>'[1]PT-07-15'!D59</f>
        <v>618040865</v>
      </c>
      <c r="I15" s="111">
        <f>'[1]PT-08-15'!D59-13342000</f>
        <v>420960602</v>
      </c>
      <c r="J15" s="64">
        <f>'[1]PT-09-15'!D59</f>
        <v>432332090</v>
      </c>
      <c r="K15" s="64">
        <f>'[1]PT-10-15'!D59</f>
        <v>662874529</v>
      </c>
      <c r="L15" s="64">
        <f>'[1]PT-11-15'!D59</f>
        <v>597031401</v>
      </c>
      <c r="M15" s="64"/>
      <c r="N15" s="80">
        <f t="shared" si="1"/>
        <v>5945156972</v>
      </c>
      <c r="O15" s="2"/>
      <c r="P15" s="2"/>
      <c r="Q15" s="2"/>
      <c r="R15" s="2"/>
      <c r="S15" s="2"/>
      <c r="T15" s="2"/>
    </row>
    <row r="16" spans="1:20" ht="14.25">
      <c r="A16" s="49" t="s">
        <v>48</v>
      </c>
      <c r="B16" s="49">
        <f>'[1]PT-01-15'!E58</f>
        <v>84385557</v>
      </c>
      <c r="C16" s="49">
        <f>'[1]PT-02-15'!E59</f>
        <v>79239354</v>
      </c>
      <c r="D16" s="49">
        <f>'[1]PT-03-15 '!E59</f>
        <v>64829683</v>
      </c>
      <c r="E16" s="49">
        <f>'[1]PT-04-15'!E59</f>
        <v>99008303</v>
      </c>
      <c r="F16" s="49">
        <f>'[1]PT-05-15'!E59</f>
        <v>106327550</v>
      </c>
      <c r="G16" s="66">
        <f>'[1]PT-06-15'!E59</f>
        <v>108541500</v>
      </c>
      <c r="H16" s="62">
        <f>'[1]PT-07-15'!E59</f>
        <v>102764200</v>
      </c>
      <c r="I16" s="111">
        <f>'[1]PT-08-15'!E59-3110800</f>
        <v>94540250</v>
      </c>
      <c r="J16" s="64">
        <f>'[1]PT-09-15'!E59</f>
        <v>90220900</v>
      </c>
      <c r="K16" s="64">
        <f>'[1]PT-10-15'!E59</f>
        <v>96130650</v>
      </c>
      <c r="L16" s="64">
        <f>'[1]PT-11-15'!E59</f>
        <v>101709300</v>
      </c>
      <c r="M16" s="64"/>
      <c r="N16" s="80">
        <f t="shared" ref="N16:N20" si="6">SUM(B16:M16)</f>
        <v>1027697247</v>
      </c>
      <c r="O16" s="80">
        <f>N16+N10</f>
        <v>1292007505</v>
      </c>
      <c r="P16" s="2"/>
      <c r="Q16" s="2"/>
      <c r="R16" s="2"/>
      <c r="S16" s="2"/>
      <c r="T16" s="2"/>
    </row>
    <row r="17" spans="1:20" ht="14.25">
      <c r="A17" s="49" t="s">
        <v>50</v>
      </c>
      <c r="B17" s="49">
        <f>'[1]PT-01-15'!G58+1688000</f>
        <v>12547067</v>
      </c>
      <c r="C17" s="49">
        <f>'[1]PT-02-15'!G59+1078000</f>
        <v>12594787</v>
      </c>
      <c r="D17" s="49">
        <f>'[1]PT-03-15 '!G59+1958000</f>
        <v>14218286</v>
      </c>
      <c r="E17" s="49">
        <f>'[1]PT-04-15'!G59+1193000</f>
        <v>13190664</v>
      </c>
      <c r="F17" s="49">
        <f>'[1]PT-05-15'!G59+1526000</f>
        <v>13388400</v>
      </c>
      <c r="G17" s="66">
        <f>'[1]PT-06-15'!G59+1109000</f>
        <v>12606196</v>
      </c>
      <c r="H17" s="62">
        <f>'[1]PT-07-15'!G59+2414000</f>
        <v>12542800</v>
      </c>
      <c r="I17" s="111">
        <f>'[1]PT-08-15'!G59+976000</f>
        <v>12076384</v>
      </c>
      <c r="J17" s="64">
        <f>'[1]PT-09-15'!G59+1314000</f>
        <v>13292858</v>
      </c>
      <c r="K17" s="64">
        <f>'[1]PT-10-15'!G59+1557000</f>
        <v>13818522</v>
      </c>
      <c r="L17" s="64">
        <f>'[1]PT-11-15'!G59+1734000</f>
        <v>13633800</v>
      </c>
      <c r="M17" s="64"/>
      <c r="N17" s="80">
        <f t="shared" si="6"/>
        <v>143909764</v>
      </c>
      <c r="O17" s="2"/>
      <c r="P17" s="2"/>
      <c r="Q17" s="2"/>
      <c r="R17" s="2"/>
      <c r="S17" s="2"/>
      <c r="T17" s="2"/>
    </row>
    <row r="18" spans="1:20" ht="14.25">
      <c r="A18" s="49" t="s">
        <v>89</v>
      </c>
      <c r="B18" s="49"/>
      <c r="C18" s="49"/>
      <c r="D18" s="49"/>
      <c r="E18" s="49"/>
      <c r="F18" s="49"/>
      <c r="G18" s="66"/>
      <c r="H18" s="62"/>
      <c r="I18" s="111">
        <v>23868008</v>
      </c>
      <c r="J18" s="64"/>
      <c r="K18" s="64"/>
      <c r="L18" s="64"/>
      <c r="M18" s="64"/>
      <c r="N18" s="80">
        <f t="shared" si="6"/>
        <v>23868008</v>
      </c>
      <c r="O18" s="2"/>
      <c r="P18" s="2"/>
      <c r="Q18" s="2"/>
      <c r="R18" s="2"/>
      <c r="S18" s="2"/>
      <c r="T18" s="2"/>
    </row>
    <row r="19" spans="1:20" ht="15.75">
      <c r="A19" s="109" t="s">
        <v>60</v>
      </c>
      <c r="B19" s="109">
        <f t="shared" ref="B19:M19" si="7">SUM(B20:B21)</f>
        <v>0</v>
      </c>
      <c r="C19" s="109">
        <f t="shared" si="7"/>
        <v>2772000</v>
      </c>
      <c r="D19" s="109">
        <f t="shared" si="7"/>
        <v>0</v>
      </c>
      <c r="E19" s="109">
        <f t="shared" si="7"/>
        <v>0</v>
      </c>
      <c r="F19" s="109">
        <f t="shared" si="7"/>
        <v>0</v>
      </c>
      <c r="G19" s="109">
        <f t="shared" si="7"/>
        <v>0</v>
      </c>
      <c r="H19" s="109">
        <f t="shared" si="7"/>
        <v>0</v>
      </c>
      <c r="I19" s="109">
        <f t="shared" si="7"/>
        <v>0</v>
      </c>
      <c r="J19" s="109">
        <f t="shared" si="7"/>
        <v>0</v>
      </c>
      <c r="K19" s="109">
        <f t="shared" si="7"/>
        <v>0</v>
      </c>
      <c r="L19" s="109">
        <f t="shared" si="7"/>
        <v>2850000</v>
      </c>
      <c r="M19" s="109">
        <f t="shared" si="7"/>
        <v>0</v>
      </c>
      <c r="N19" s="110">
        <f t="shared" si="6"/>
        <v>5622000</v>
      </c>
      <c r="O19" s="2"/>
      <c r="P19" s="2"/>
      <c r="Q19" s="2"/>
      <c r="R19" s="2"/>
      <c r="S19" s="2"/>
      <c r="T19" s="2"/>
    </row>
    <row r="20" spans="1:20" ht="14.25">
      <c r="A20" s="49" t="s">
        <v>61</v>
      </c>
      <c r="B20" s="49"/>
      <c r="C20" s="51">
        <v>2772000</v>
      </c>
      <c r="D20" s="49"/>
      <c r="E20" s="49"/>
      <c r="F20" s="49"/>
      <c r="G20" s="66"/>
      <c r="H20" s="62"/>
      <c r="I20" s="111"/>
      <c r="J20" s="64"/>
      <c r="K20" s="64"/>
      <c r="L20" s="64">
        <v>2850000</v>
      </c>
      <c r="M20" s="64"/>
      <c r="N20" s="80">
        <f t="shared" si="6"/>
        <v>5622000</v>
      </c>
      <c r="O20" s="2"/>
      <c r="P20" s="2"/>
      <c r="Q20" s="2"/>
      <c r="R20" s="2"/>
      <c r="S20" s="2"/>
      <c r="T20" s="2"/>
    </row>
    <row r="21" spans="1:20" ht="14.25">
      <c r="A21" s="49" t="s">
        <v>62</v>
      </c>
      <c r="B21" s="49"/>
      <c r="C21" s="49"/>
      <c r="D21" s="49"/>
      <c r="E21" s="49"/>
      <c r="F21" s="49"/>
      <c r="G21" s="66"/>
      <c r="H21" s="62"/>
      <c r="I21" s="111"/>
      <c r="J21" s="64"/>
      <c r="K21" s="64"/>
      <c r="L21" s="64"/>
      <c r="M21" s="64"/>
      <c r="N21" s="80">
        <f t="shared" ref="N21:N23" si="8">SUM(B21:M21)</f>
        <v>0</v>
      </c>
      <c r="O21" s="2"/>
      <c r="P21" s="2"/>
      <c r="Q21" s="2"/>
      <c r="R21" s="2"/>
      <c r="S21" s="2"/>
      <c r="T21" s="2"/>
    </row>
    <row r="22" spans="1:20" s="10" customFormat="1" ht="17.25" customHeight="1">
      <c r="A22" s="52" t="s">
        <v>17</v>
      </c>
      <c r="B22" s="52">
        <v>37184</v>
      </c>
      <c r="C22" s="52">
        <v>22295</v>
      </c>
      <c r="D22" s="52">
        <v>57852</v>
      </c>
      <c r="E22" s="52">
        <v>52384</v>
      </c>
      <c r="F22" s="52">
        <v>50658</v>
      </c>
      <c r="G22" s="61">
        <v>67305</v>
      </c>
      <c r="H22" s="61">
        <v>46578</v>
      </c>
      <c r="I22" s="61">
        <v>130163</v>
      </c>
      <c r="J22" s="61">
        <v>76312</v>
      </c>
      <c r="K22" s="61">
        <v>171250</v>
      </c>
      <c r="L22" s="61">
        <v>58262</v>
      </c>
      <c r="M22" s="61"/>
      <c r="N22" s="79">
        <f t="shared" si="8"/>
        <v>770243</v>
      </c>
      <c r="O22" s="9"/>
      <c r="P22" s="9"/>
      <c r="Q22" s="9"/>
      <c r="R22" s="9"/>
      <c r="S22" s="9"/>
      <c r="T22" s="9"/>
    </row>
    <row r="23" spans="1:20" s="10" customFormat="1" ht="15.75">
      <c r="A23" s="52" t="s">
        <v>18</v>
      </c>
      <c r="B23" s="61">
        <f>SUM(B24:B25)</f>
        <v>3459000</v>
      </c>
      <c r="C23" s="61">
        <f>SUM(C24:C25)</f>
        <v>151200</v>
      </c>
      <c r="D23" s="61">
        <f t="shared" ref="D23:K23" si="9">SUM(D24:D24)</f>
        <v>128200</v>
      </c>
      <c r="E23" s="61">
        <f>SUM(E24:E25)</f>
        <v>179600</v>
      </c>
      <c r="F23" s="61">
        <f>SUM(F24:F25)</f>
        <v>182000</v>
      </c>
      <c r="G23" s="61">
        <f t="shared" si="9"/>
        <v>282387</v>
      </c>
      <c r="H23" s="61">
        <f>SUM(H24:H25)</f>
        <v>333200</v>
      </c>
      <c r="I23" s="61">
        <f>SUM(I24:I25)</f>
        <v>32799548</v>
      </c>
      <c r="J23" s="61">
        <f>SUM(J24:J25)</f>
        <v>296542</v>
      </c>
      <c r="K23" s="61">
        <f t="shared" si="9"/>
        <v>2984916</v>
      </c>
      <c r="L23" s="61">
        <f>SUM(L24:L25)</f>
        <v>784800</v>
      </c>
      <c r="M23" s="61">
        <f>SUM(M24:M25)</f>
        <v>0</v>
      </c>
      <c r="N23" s="79">
        <f t="shared" si="8"/>
        <v>41581393</v>
      </c>
      <c r="O23" s="9"/>
      <c r="P23" s="9"/>
      <c r="Q23" s="9"/>
      <c r="R23" s="9"/>
      <c r="S23" s="9"/>
      <c r="T23" s="9"/>
    </row>
    <row r="24" spans="1:20" ht="14.25">
      <c r="A24" s="49" t="s">
        <v>20</v>
      </c>
      <c r="B24" s="49">
        <v>1459000</v>
      </c>
      <c r="C24" s="49">
        <v>151200</v>
      </c>
      <c r="D24" s="49">
        <v>128200</v>
      </c>
      <c r="E24" s="49">
        <v>179600</v>
      </c>
      <c r="F24" s="49">
        <v>182000</v>
      </c>
      <c r="G24" s="62">
        <v>282387</v>
      </c>
      <c r="H24" s="62">
        <v>333200</v>
      </c>
      <c r="I24" s="71">
        <v>32799548</v>
      </c>
      <c r="J24" s="63">
        <v>296542</v>
      </c>
      <c r="K24" s="64">
        <v>2984916</v>
      </c>
      <c r="L24" s="63">
        <v>784800</v>
      </c>
      <c r="M24" s="63"/>
      <c r="N24" s="80">
        <f t="shared" ref="N24:N38" si="10">SUM(B24:M24)</f>
        <v>39581393</v>
      </c>
      <c r="O24" s="2"/>
      <c r="P24" s="2"/>
      <c r="Q24" s="2"/>
      <c r="R24" s="2"/>
      <c r="S24" s="2"/>
      <c r="T24" s="2"/>
    </row>
    <row r="25" spans="1:20" ht="14.25">
      <c r="A25" s="49" t="s">
        <v>27</v>
      </c>
      <c r="B25" s="49">
        <v>2000000</v>
      </c>
      <c r="C25" s="49"/>
      <c r="D25" s="49"/>
      <c r="E25" s="49"/>
      <c r="F25" s="51"/>
      <c r="G25" s="62"/>
      <c r="H25" s="71"/>
      <c r="I25" s="71"/>
      <c r="J25" s="63"/>
      <c r="K25" s="64"/>
      <c r="L25" s="64"/>
      <c r="M25" s="64"/>
      <c r="N25" s="80">
        <f t="shared" si="10"/>
        <v>2000000</v>
      </c>
      <c r="O25" s="2"/>
      <c r="P25" s="2"/>
      <c r="Q25" s="2"/>
      <c r="R25" s="2"/>
      <c r="S25" s="2"/>
      <c r="T25" s="2"/>
    </row>
    <row r="26" spans="1:20" ht="15.75">
      <c r="A26" s="81" t="s">
        <v>133</v>
      </c>
      <c r="B26" s="82">
        <f>B27+B30+B38+B46+B54+B58+B55</f>
        <v>493572748</v>
      </c>
      <c r="C26" s="82">
        <f>C27+C30+C38+C46+C54+C58+C55</f>
        <v>359611900</v>
      </c>
      <c r="D26" s="82">
        <f>D27+D30+D38+D46+D54+D58+D55</f>
        <v>317549909</v>
      </c>
      <c r="E26" s="82">
        <f t="shared" ref="E26:M26" si="11">E27+E30+E38+E46+E54+E58+E55</f>
        <v>363161655</v>
      </c>
      <c r="F26" s="82">
        <f t="shared" si="11"/>
        <v>331841518</v>
      </c>
      <c r="G26" s="82">
        <f t="shared" si="11"/>
        <v>442910066</v>
      </c>
      <c r="H26" s="82">
        <f t="shared" si="11"/>
        <v>266884191</v>
      </c>
      <c r="I26" s="82">
        <f t="shared" si="11"/>
        <v>378311640</v>
      </c>
      <c r="J26" s="82">
        <f t="shared" si="11"/>
        <v>369453557</v>
      </c>
      <c r="K26" s="82">
        <f>K27+K30+K38+K46+K54+K58+K55</f>
        <v>356399872</v>
      </c>
      <c r="L26" s="82">
        <f t="shared" si="11"/>
        <v>280587932</v>
      </c>
      <c r="M26" s="82">
        <f t="shared" si="11"/>
        <v>0</v>
      </c>
      <c r="N26" s="84">
        <f t="shared" si="10"/>
        <v>3960284988</v>
      </c>
      <c r="O26" s="2"/>
      <c r="P26" s="2"/>
      <c r="Q26" s="2"/>
      <c r="R26" s="2"/>
      <c r="S26" s="2"/>
      <c r="T26" s="2"/>
    </row>
    <row r="27" spans="1:20" s="10" customFormat="1" ht="15.75">
      <c r="A27" s="52" t="s">
        <v>134</v>
      </c>
      <c r="B27" s="52">
        <f t="shared" ref="B27:M27" si="12">B28+B29</f>
        <v>54661538</v>
      </c>
      <c r="C27" s="52">
        <f t="shared" si="12"/>
        <v>5908334</v>
      </c>
      <c r="D27" s="52">
        <f t="shared" si="12"/>
        <v>104030664</v>
      </c>
      <c r="E27" s="52">
        <f t="shared" si="12"/>
        <v>13748527</v>
      </c>
      <c r="F27" s="52">
        <f t="shared" si="12"/>
        <v>69220680</v>
      </c>
      <c r="G27" s="52">
        <f t="shared" si="12"/>
        <v>46248243</v>
      </c>
      <c r="H27" s="52">
        <f t="shared" si="12"/>
        <v>37304666</v>
      </c>
      <c r="I27" s="52">
        <f t="shared" si="12"/>
        <v>39016780</v>
      </c>
      <c r="J27" s="52">
        <f t="shared" si="12"/>
        <v>39330583</v>
      </c>
      <c r="K27" s="52">
        <f t="shared" si="12"/>
        <v>32067240</v>
      </c>
      <c r="L27" s="52">
        <f t="shared" si="12"/>
        <v>31842578</v>
      </c>
      <c r="M27" s="52">
        <f t="shared" si="12"/>
        <v>0</v>
      </c>
      <c r="N27" s="79">
        <f t="shared" si="10"/>
        <v>473379833</v>
      </c>
      <c r="O27" s="9"/>
      <c r="P27" s="9"/>
      <c r="Q27" s="9"/>
      <c r="R27" s="9"/>
      <c r="S27" s="9"/>
      <c r="T27" s="9"/>
    </row>
    <row r="28" spans="1:20" s="10" customFormat="1" ht="14.25">
      <c r="A28" s="49" t="s">
        <v>5</v>
      </c>
      <c r="B28" s="51">
        <v>5166667</v>
      </c>
      <c r="C28" s="51">
        <v>5908334</v>
      </c>
      <c r="D28" s="51">
        <v>7855832</v>
      </c>
      <c r="E28" s="51">
        <v>8966167</v>
      </c>
      <c r="F28" s="51">
        <v>8934917</v>
      </c>
      <c r="G28" s="51">
        <v>15563303</v>
      </c>
      <c r="H28" s="51">
        <v>16759501</v>
      </c>
      <c r="I28" s="51">
        <v>15792003</v>
      </c>
      <c r="J28" s="51">
        <v>16079527</v>
      </c>
      <c r="K28" s="51">
        <v>2284962</v>
      </c>
      <c r="L28" s="51">
        <v>2237123</v>
      </c>
      <c r="M28" s="51"/>
      <c r="N28" s="80">
        <f t="shared" si="10"/>
        <v>105548336</v>
      </c>
      <c r="O28" s="9"/>
      <c r="P28" s="9"/>
      <c r="Q28" s="9"/>
      <c r="R28" s="9"/>
      <c r="S28" s="9"/>
      <c r="T28" s="9"/>
    </row>
    <row r="29" spans="1:20" s="10" customFormat="1" ht="14.25">
      <c r="A29" s="49" t="s">
        <v>28</v>
      </c>
      <c r="B29" s="51">
        <v>49494871</v>
      </c>
      <c r="C29" s="51"/>
      <c r="D29" s="51">
        <v>96174832</v>
      </c>
      <c r="E29" s="51">
        <v>4782360</v>
      </c>
      <c r="F29" s="51">
        <v>60285763</v>
      </c>
      <c r="G29" s="51">
        <v>30684940</v>
      </c>
      <c r="H29" s="51">
        <v>20545165</v>
      </c>
      <c r="I29" s="51">
        <v>23224777</v>
      </c>
      <c r="J29" s="51">
        <v>23251056</v>
      </c>
      <c r="K29" s="51">
        <v>29782278</v>
      </c>
      <c r="L29" s="51">
        <v>29605455</v>
      </c>
      <c r="M29" s="51"/>
      <c r="N29" s="80">
        <f t="shared" si="10"/>
        <v>367831497</v>
      </c>
      <c r="O29" s="9"/>
      <c r="P29" s="9"/>
      <c r="Q29" s="9"/>
      <c r="R29" s="9"/>
      <c r="S29" s="9"/>
      <c r="T29" s="9"/>
    </row>
    <row r="30" spans="1:20" s="10" customFormat="1" ht="15.75">
      <c r="A30" s="52" t="s">
        <v>135</v>
      </c>
      <c r="B30" s="72">
        <f t="shared" ref="B30:M30" si="13">SUM(B31:B37)</f>
        <v>28957341</v>
      </c>
      <c r="C30" s="61">
        <f t="shared" si="13"/>
        <v>22689498</v>
      </c>
      <c r="D30" s="61">
        <f t="shared" si="13"/>
        <v>19082067</v>
      </c>
      <c r="E30" s="61">
        <f t="shared" si="13"/>
        <v>84301065</v>
      </c>
      <c r="F30" s="61">
        <f t="shared" si="13"/>
        <v>55041477</v>
      </c>
      <c r="G30" s="61">
        <f t="shared" si="13"/>
        <v>56301980</v>
      </c>
      <c r="H30" s="61">
        <f t="shared" si="13"/>
        <v>25388922</v>
      </c>
      <c r="I30" s="61">
        <f t="shared" si="13"/>
        <v>25848656</v>
      </c>
      <c r="J30" s="61">
        <f t="shared" si="13"/>
        <v>35085352</v>
      </c>
      <c r="K30" s="61">
        <f t="shared" si="13"/>
        <v>39594576</v>
      </c>
      <c r="L30" s="61">
        <f t="shared" si="13"/>
        <v>50735758</v>
      </c>
      <c r="M30" s="61">
        <f t="shared" si="13"/>
        <v>0</v>
      </c>
      <c r="N30" s="79">
        <f t="shared" si="10"/>
        <v>443026692</v>
      </c>
      <c r="O30" s="9"/>
      <c r="P30" s="9"/>
      <c r="Q30" s="9"/>
      <c r="R30" s="9"/>
      <c r="S30" s="9"/>
      <c r="T30" s="9"/>
    </row>
    <row r="31" spans="1:20" ht="14.25">
      <c r="A31" s="49" t="s">
        <v>10</v>
      </c>
      <c r="B31" s="51">
        <v>16125061</v>
      </c>
      <c r="C31" s="51">
        <v>14795388</v>
      </c>
      <c r="D31" s="51">
        <v>13007637</v>
      </c>
      <c r="E31" s="51">
        <v>24010745</v>
      </c>
      <c r="F31" s="63">
        <v>22331727</v>
      </c>
      <c r="G31" s="63">
        <v>28190690</v>
      </c>
      <c r="H31" s="63">
        <v>22525942</v>
      </c>
      <c r="I31" s="63">
        <v>24476956</v>
      </c>
      <c r="J31" s="63">
        <v>23131492</v>
      </c>
      <c r="K31" s="63">
        <v>10841113</v>
      </c>
      <c r="L31" s="63">
        <v>33284638</v>
      </c>
      <c r="M31" s="63"/>
      <c r="N31" s="80">
        <f t="shared" si="10"/>
        <v>232721389</v>
      </c>
      <c r="O31" s="2"/>
      <c r="P31" s="2"/>
      <c r="Q31" s="2"/>
      <c r="R31" s="2"/>
      <c r="S31" s="2"/>
      <c r="T31" s="2"/>
    </row>
    <row r="32" spans="1:20" ht="14.25">
      <c r="A32" s="49" t="s">
        <v>11</v>
      </c>
      <c r="B32" s="51"/>
      <c r="C32" s="51">
        <v>1322270</v>
      </c>
      <c r="D32" s="51">
        <v>602830</v>
      </c>
      <c r="E32" s="51"/>
      <c r="F32" s="63">
        <v>836050</v>
      </c>
      <c r="G32" s="63">
        <v>1477750</v>
      </c>
      <c r="H32" s="63"/>
      <c r="I32" s="63"/>
      <c r="J32" s="63">
        <v>1516620</v>
      </c>
      <c r="K32" s="63">
        <v>1458315</v>
      </c>
      <c r="L32" s="63"/>
      <c r="M32" s="63"/>
      <c r="N32" s="80">
        <f t="shared" si="10"/>
        <v>7213835</v>
      </c>
      <c r="O32" s="2"/>
      <c r="P32" s="2"/>
      <c r="Q32" s="2"/>
      <c r="R32" s="2"/>
      <c r="S32" s="2"/>
      <c r="T32" s="2"/>
    </row>
    <row r="33" spans="1:20" ht="14.25">
      <c r="A33" s="49" t="s">
        <v>12</v>
      </c>
      <c r="B33" s="51">
        <v>1011280</v>
      </c>
      <c r="C33" s="51">
        <v>1021840</v>
      </c>
      <c r="D33" s="51">
        <v>1001600</v>
      </c>
      <c r="E33" s="51">
        <v>1040320</v>
      </c>
      <c r="F33" s="63">
        <v>1013700</v>
      </c>
      <c r="G33" s="63">
        <v>1018540</v>
      </c>
      <c r="H33" s="63">
        <v>1013480</v>
      </c>
      <c r="I33" s="63">
        <v>991700</v>
      </c>
      <c r="J33" s="63">
        <v>1037240</v>
      </c>
      <c r="K33" s="63">
        <v>1035700</v>
      </c>
      <c r="L33" s="108">
        <v>1071120</v>
      </c>
      <c r="M33" s="63"/>
      <c r="N33" s="80">
        <f t="shared" si="10"/>
        <v>11256520</v>
      </c>
      <c r="O33" s="2"/>
      <c r="P33" s="2"/>
      <c r="Q33" s="2"/>
      <c r="R33" s="2"/>
      <c r="S33" s="2"/>
      <c r="T33" s="2"/>
    </row>
    <row r="34" spans="1:20" ht="14.25">
      <c r="A34" s="49" t="s">
        <v>25</v>
      </c>
      <c r="B34" s="51">
        <v>50000</v>
      </c>
      <c r="C34" s="51">
        <v>4550000</v>
      </c>
      <c r="D34" s="51">
        <v>380000</v>
      </c>
      <c r="E34" s="51">
        <v>51250000</v>
      </c>
      <c r="F34" s="63">
        <v>21950000</v>
      </c>
      <c r="G34" s="63">
        <v>22887000</v>
      </c>
      <c r="H34" s="63">
        <v>80000</v>
      </c>
      <c r="I34" s="63"/>
      <c r="J34" s="63">
        <v>2120000</v>
      </c>
      <c r="K34" s="63">
        <v>17439999</v>
      </c>
      <c r="L34" s="63">
        <v>12900000</v>
      </c>
      <c r="M34" s="63"/>
      <c r="N34" s="80">
        <f t="shared" si="10"/>
        <v>133606999</v>
      </c>
      <c r="O34" s="2"/>
      <c r="P34" s="2"/>
      <c r="Q34" s="2"/>
      <c r="R34" s="2"/>
      <c r="S34" s="2"/>
      <c r="T34" s="2"/>
    </row>
    <row r="35" spans="1:20" ht="14.25">
      <c r="A35" s="49" t="s">
        <v>43</v>
      </c>
      <c r="B35" s="51"/>
      <c r="C35" s="51"/>
      <c r="D35" s="51"/>
      <c r="E35" s="51"/>
      <c r="F35" s="51"/>
      <c r="G35" s="63"/>
      <c r="H35" s="63"/>
      <c r="I35" s="63"/>
      <c r="J35" s="63"/>
      <c r="K35" s="64"/>
      <c r="L35" s="63"/>
      <c r="M35" s="63"/>
      <c r="N35" s="80">
        <f t="shared" si="10"/>
        <v>0</v>
      </c>
      <c r="O35" s="2"/>
      <c r="P35" s="2"/>
      <c r="Q35" s="2"/>
      <c r="R35" s="2"/>
      <c r="S35" s="2"/>
      <c r="T35" s="2"/>
    </row>
    <row r="36" spans="1:20" ht="14.25">
      <c r="A36" s="49" t="s">
        <v>24</v>
      </c>
      <c r="B36" s="51">
        <v>1663000</v>
      </c>
      <c r="C36" s="51"/>
      <c r="D36" s="51">
        <v>1588000</v>
      </c>
      <c r="E36" s="51"/>
      <c r="F36" s="63"/>
      <c r="G36" s="63"/>
      <c r="H36" s="63">
        <v>789500</v>
      </c>
      <c r="I36" s="63"/>
      <c r="J36" s="63">
        <v>1310000</v>
      </c>
      <c r="K36" s="63"/>
      <c r="L36" s="63"/>
      <c r="M36" s="63"/>
      <c r="N36" s="80">
        <f t="shared" si="10"/>
        <v>5350500</v>
      </c>
      <c r="O36" s="2"/>
      <c r="P36" s="2"/>
      <c r="Q36" s="2"/>
      <c r="R36" s="2"/>
      <c r="S36" s="2"/>
      <c r="T36" s="2"/>
    </row>
    <row r="37" spans="1:20" ht="14.25">
      <c r="A37" s="49" t="s">
        <v>13</v>
      </c>
      <c r="B37" s="51">
        <v>10108000</v>
      </c>
      <c r="C37" s="51">
        <v>1000000</v>
      </c>
      <c r="D37" s="51">
        <v>2502000</v>
      </c>
      <c r="E37" s="51">
        <v>8000000</v>
      </c>
      <c r="F37" s="63">
        <v>8910000</v>
      </c>
      <c r="G37" s="63">
        <v>2728000</v>
      </c>
      <c r="H37" s="63">
        <v>980000</v>
      </c>
      <c r="I37" s="63">
        <v>380000</v>
      </c>
      <c r="J37" s="63">
        <v>5970000</v>
      </c>
      <c r="K37" s="63">
        <v>8819449</v>
      </c>
      <c r="L37" s="63">
        <v>3480000</v>
      </c>
      <c r="M37" s="63"/>
      <c r="N37" s="80">
        <f t="shared" si="10"/>
        <v>52877449</v>
      </c>
      <c r="O37" s="2"/>
      <c r="P37" s="2"/>
      <c r="Q37" s="2"/>
      <c r="R37" s="2"/>
      <c r="S37" s="2"/>
      <c r="T37" s="2"/>
    </row>
    <row r="38" spans="1:20" s="10" customFormat="1" ht="15.75">
      <c r="A38" s="52" t="s">
        <v>136</v>
      </c>
      <c r="B38" s="61">
        <f t="shared" ref="B38:M38" si="14">SUM(B39:B45)</f>
        <v>225412173</v>
      </c>
      <c r="C38" s="61">
        <f t="shared" si="14"/>
        <v>140250247</v>
      </c>
      <c r="D38" s="61">
        <f t="shared" si="14"/>
        <v>93954392</v>
      </c>
      <c r="E38" s="61">
        <f t="shared" si="14"/>
        <v>216494535</v>
      </c>
      <c r="F38" s="61">
        <f t="shared" si="14"/>
        <v>121444653</v>
      </c>
      <c r="G38" s="61">
        <f t="shared" si="14"/>
        <v>167419726</v>
      </c>
      <c r="H38" s="61">
        <f t="shared" si="14"/>
        <v>121829734</v>
      </c>
      <c r="I38" s="61">
        <f t="shared" si="14"/>
        <v>108101275</v>
      </c>
      <c r="J38" s="61">
        <f t="shared" si="14"/>
        <v>124507664</v>
      </c>
      <c r="K38" s="61">
        <f t="shared" si="14"/>
        <v>183345230</v>
      </c>
      <c r="L38" s="61">
        <f t="shared" si="14"/>
        <v>122612803</v>
      </c>
      <c r="M38" s="61">
        <f t="shared" si="14"/>
        <v>0</v>
      </c>
      <c r="N38" s="79">
        <f t="shared" si="10"/>
        <v>1625372432</v>
      </c>
      <c r="O38" s="9"/>
      <c r="P38" s="9"/>
      <c r="Q38" s="9"/>
      <c r="R38" s="9"/>
      <c r="S38" s="9"/>
      <c r="T38" s="9"/>
    </row>
    <row r="39" spans="1:20" ht="14.25">
      <c r="A39" s="49" t="s">
        <v>10</v>
      </c>
      <c r="B39" s="51">
        <v>68070880</v>
      </c>
      <c r="C39" s="51">
        <v>64849607</v>
      </c>
      <c r="D39" s="51">
        <v>54050187</v>
      </c>
      <c r="E39" s="51">
        <v>88529902</v>
      </c>
      <c r="F39" s="51">
        <v>80871469</v>
      </c>
      <c r="G39" s="63">
        <v>96186296</v>
      </c>
      <c r="H39" s="63">
        <v>84887645</v>
      </c>
      <c r="I39" s="63">
        <v>81393344</v>
      </c>
      <c r="J39" s="63">
        <v>81710996</v>
      </c>
      <c r="K39" s="63">
        <v>83822441</v>
      </c>
      <c r="L39" s="63">
        <v>84128373</v>
      </c>
      <c r="M39" s="63"/>
      <c r="N39" s="80">
        <f t="shared" ref="N39:N57" si="15">SUM(B39:M39)</f>
        <v>868501140</v>
      </c>
      <c r="O39" s="80">
        <f>N31+N39</f>
        <v>1101222529</v>
      </c>
      <c r="P39" s="2"/>
      <c r="Q39" s="2"/>
      <c r="R39" s="2"/>
      <c r="S39" s="2"/>
      <c r="T39" s="2"/>
    </row>
    <row r="40" spans="1:20" ht="14.25">
      <c r="A40" s="49" t="s">
        <v>11</v>
      </c>
      <c r="B40" s="51"/>
      <c r="C40" s="51">
        <v>6977165</v>
      </c>
      <c r="D40" s="51">
        <v>2701465</v>
      </c>
      <c r="E40" s="51"/>
      <c r="F40" s="51">
        <v>3303950</v>
      </c>
      <c r="G40" s="63">
        <v>7307560</v>
      </c>
      <c r="H40" s="63">
        <v>4003610</v>
      </c>
      <c r="I40" s="63"/>
      <c r="J40" s="63">
        <v>3323385</v>
      </c>
      <c r="K40" s="63">
        <v>8940100</v>
      </c>
      <c r="L40" s="63"/>
      <c r="M40" s="63"/>
      <c r="N40" s="80">
        <f t="shared" si="15"/>
        <v>36557235</v>
      </c>
      <c r="O40" s="80">
        <f>O16-O39</f>
        <v>190784976</v>
      </c>
      <c r="P40" s="2"/>
      <c r="Q40" s="2"/>
      <c r="R40" s="2"/>
      <c r="S40" s="2"/>
      <c r="T40" s="2"/>
    </row>
    <row r="41" spans="1:20" ht="14.25">
      <c r="A41" s="49" t="s">
        <v>12</v>
      </c>
      <c r="B41" s="51">
        <v>964236</v>
      </c>
      <c r="C41" s="51">
        <v>982475</v>
      </c>
      <c r="D41" s="51">
        <v>883740</v>
      </c>
      <c r="E41" s="51">
        <v>977633</v>
      </c>
      <c r="F41" s="51">
        <v>935454</v>
      </c>
      <c r="G41" s="63">
        <v>994870</v>
      </c>
      <c r="H41" s="63">
        <v>963479</v>
      </c>
      <c r="I41" s="63">
        <v>977931</v>
      </c>
      <c r="J41" s="63">
        <v>978483</v>
      </c>
      <c r="K41" s="63">
        <v>1023309</v>
      </c>
      <c r="L41" s="63">
        <v>971429</v>
      </c>
      <c r="M41" s="63"/>
      <c r="N41" s="80">
        <f t="shared" si="15"/>
        <v>10653039</v>
      </c>
      <c r="O41" s="2"/>
      <c r="P41" s="2"/>
      <c r="Q41" s="2"/>
      <c r="R41" s="2"/>
      <c r="S41" s="2"/>
      <c r="T41" s="2"/>
    </row>
    <row r="42" spans="1:20" ht="14.25">
      <c r="A42" s="49" t="s">
        <v>25</v>
      </c>
      <c r="B42" s="51">
        <v>122592377</v>
      </c>
      <c r="C42" s="51">
        <v>6700000</v>
      </c>
      <c r="D42" s="51">
        <v>10284000</v>
      </c>
      <c r="E42" s="51">
        <v>83872000</v>
      </c>
      <c r="F42" s="51">
        <v>5114000</v>
      </c>
      <c r="G42" s="63">
        <v>8483000</v>
      </c>
      <c r="H42" s="63">
        <v>6275000</v>
      </c>
      <c r="I42" s="63">
        <v>35000</v>
      </c>
      <c r="J42" s="63">
        <v>11376300</v>
      </c>
      <c r="K42" s="63">
        <v>28000000</v>
      </c>
      <c r="L42" s="63">
        <v>26460001</v>
      </c>
      <c r="M42" s="63"/>
      <c r="N42" s="80">
        <f t="shared" si="15"/>
        <v>309191678</v>
      </c>
      <c r="O42" s="2"/>
      <c r="P42" s="2"/>
      <c r="Q42" s="2"/>
      <c r="R42" s="2"/>
      <c r="S42" s="2"/>
      <c r="T42" s="2"/>
    </row>
    <row r="43" spans="1:20" ht="14.25">
      <c r="A43" s="49" t="s">
        <v>43</v>
      </c>
      <c r="B43" s="51"/>
      <c r="C43" s="51"/>
      <c r="D43" s="51"/>
      <c r="E43" s="51"/>
      <c r="F43" s="51"/>
      <c r="G43" s="63"/>
      <c r="H43" s="63"/>
      <c r="I43" s="63"/>
      <c r="J43" s="63"/>
      <c r="K43" s="64"/>
      <c r="L43" s="63"/>
      <c r="M43" s="63"/>
      <c r="N43" s="80">
        <f t="shared" si="15"/>
        <v>0</v>
      </c>
      <c r="O43" s="2"/>
      <c r="P43" s="2"/>
      <c r="Q43" s="2"/>
      <c r="R43" s="2"/>
      <c r="S43" s="2"/>
      <c r="T43" s="2"/>
    </row>
    <row r="44" spans="1:20" ht="14.25">
      <c r="A44" s="49" t="s">
        <v>24</v>
      </c>
      <c r="B44" s="51"/>
      <c r="C44" s="51"/>
      <c r="D44" s="51"/>
      <c r="E44" s="51"/>
      <c r="F44" s="51"/>
      <c r="G44" s="63"/>
      <c r="H44" s="63"/>
      <c r="I44" s="63"/>
      <c r="J44" s="63">
        <v>2812000</v>
      </c>
      <c r="K44" s="63"/>
      <c r="L44" s="63"/>
      <c r="M44" s="63"/>
      <c r="N44" s="80">
        <f t="shared" si="15"/>
        <v>2812000</v>
      </c>
      <c r="O44" s="2"/>
      <c r="P44" s="2"/>
      <c r="Q44" s="2"/>
      <c r="R44" s="2"/>
      <c r="S44" s="2"/>
      <c r="T44" s="2"/>
    </row>
    <row r="45" spans="1:20" ht="14.25">
      <c r="A45" s="49" t="s">
        <v>13</v>
      </c>
      <c r="B45" s="51">
        <v>33784680</v>
      </c>
      <c r="C45" s="51">
        <v>60741000</v>
      </c>
      <c r="D45" s="51">
        <v>26035000</v>
      </c>
      <c r="E45" s="51">
        <v>43115000</v>
      </c>
      <c r="F45" s="51">
        <v>31219780</v>
      </c>
      <c r="G45" s="63">
        <v>54448000</v>
      </c>
      <c r="H45" s="63">
        <v>25700000</v>
      </c>
      <c r="I45" s="63">
        <v>25695000</v>
      </c>
      <c r="J45" s="63">
        <v>24306500</v>
      </c>
      <c r="K45" s="63">
        <v>61559380</v>
      </c>
      <c r="L45" s="63">
        <v>11053000</v>
      </c>
      <c r="M45" s="63"/>
      <c r="N45" s="80">
        <f t="shared" si="15"/>
        <v>397657340</v>
      </c>
      <c r="O45" s="2"/>
      <c r="P45" s="2"/>
      <c r="Q45" s="2"/>
      <c r="R45" s="2"/>
      <c r="S45" s="2"/>
      <c r="T45" s="2"/>
    </row>
    <row r="46" spans="1:20" s="10" customFormat="1" ht="15.75">
      <c r="A46" s="52" t="s">
        <v>137</v>
      </c>
      <c r="B46" s="61">
        <f t="shared" ref="B46:M46" si="16">SUM(B47:B53)</f>
        <v>52786462</v>
      </c>
      <c r="C46" s="61">
        <f t="shared" si="16"/>
        <v>64251370</v>
      </c>
      <c r="D46" s="61">
        <f t="shared" si="16"/>
        <v>31298788</v>
      </c>
      <c r="E46" s="61">
        <f t="shared" si="16"/>
        <v>14400606</v>
      </c>
      <c r="F46" s="61">
        <f t="shared" si="16"/>
        <v>34099997</v>
      </c>
      <c r="G46" s="61">
        <f t="shared" si="16"/>
        <v>49145621</v>
      </c>
      <c r="H46" s="61">
        <f t="shared" si="16"/>
        <v>22687000</v>
      </c>
      <c r="I46" s="61">
        <f t="shared" si="16"/>
        <v>33413492</v>
      </c>
      <c r="J46" s="61">
        <f t="shared" si="16"/>
        <v>65447382</v>
      </c>
      <c r="K46" s="61">
        <f t="shared" si="16"/>
        <v>26086510</v>
      </c>
      <c r="L46" s="61">
        <f t="shared" si="16"/>
        <v>48824500</v>
      </c>
      <c r="M46" s="61">
        <f t="shared" si="16"/>
        <v>0</v>
      </c>
      <c r="N46" s="79">
        <f>SUM(B46:M46)</f>
        <v>442441728</v>
      </c>
      <c r="O46" s="9"/>
      <c r="P46" s="9"/>
      <c r="Q46" s="9"/>
      <c r="R46" s="9"/>
      <c r="S46" s="9"/>
      <c r="T46" s="9"/>
    </row>
    <row r="47" spans="1:20" ht="14.25">
      <c r="A47" s="49" t="s">
        <v>26</v>
      </c>
      <c r="B47" s="51">
        <v>48259000</v>
      </c>
      <c r="C47" s="51">
        <v>7400000</v>
      </c>
      <c r="D47" s="51"/>
      <c r="E47" s="51">
        <v>5284000</v>
      </c>
      <c r="F47" s="51">
        <v>7967000</v>
      </c>
      <c r="G47" s="60">
        <v>19152000</v>
      </c>
      <c r="H47" s="60">
        <v>22592000</v>
      </c>
      <c r="I47" s="71">
        <v>21100000</v>
      </c>
      <c r="J47" s="63">
        <v>37745000</v>
      </c>
      <c r="K47" s="63">
        <v>23511000</v>
      </c>
      <c r="L47" s="63">
        <v>20190000</v>
      </c>
      <c r="M47" s="63"/>
      <c r="N47" s="80">
        <f>SUM(B47:M47)</f>
        <v>213200000</v>
      </c>
      <c r="O47" s="2"/>
      <c r="P47" s="2"/>
      <c r="Q47" s="2"/>
      <c r="R47" s="2"/>
      <c r="S47" s="2"/>
      <c r="T47" s="2"/>
    </row>
    <row r="48" spans="1:20" ht="14.25">
      <c r="A48" s="49" t="s">
        <v>14</v>
      </c>
      <c r="B48" s="51">
        <v>98462</v>
      </c>
      <c r="C48" s="51">
        <v>101870</v>
      </c>
      <c r="D48" s="51">
        <v>367400</v>
      </c>
      <c r="E48" s="51">
        <v>82394</v>
      </c>
      <c r="F48" s="51">
        <v>186762</v>
      </c>
      <c r="G48" s="60">
        <v>263958</v>
      </c>
      <c r="H48" s="60">
        <v>95000</v>
      </c>
      <c r="I48" s="71">
        <v>142200</v>
      </c>
      <c r="J48" s="63">
        <v>414525</v>
      </c>
      <c r="K48" s="63">
        <v>125510</v>
      </c>
      <c r="L48" s="63">
        <v>74500</v>
      </c>
      <c r="M48" s="63"/>
      <c r="N48" s="80">
        <f t="shared" ref="N48:N53" si="17">SUM(B48:M48)</f>
        <v>1952581</v>
      </c>
      <c r="O48" s="2"/>
      <c r="P48" s="2"/>
      <c r="Q48" s="2"/>
      <c r="R48" s="2"/>
      <c r="S48" s="2"/>
      <c r="T48" s="2"/>
    </row>
    <row r="49" spans="1:20" ht="14.25">
      <c r="A49" s="49" t="s">
        <v>15</v>
      </c>
      <c r="B49" s="51"/>
      <c r="C49" s="51"/>
      <c r="D49" s="51">
        <v>23335000</v>
      </c>
      <c r="E49" s="51"/>
      <c r="F49" s="60">
        <v>25946235</v>
      </c>
      <c r="G49" s="60">
        <v>27440971</v>
      </c>
      <c r="H49" s="60"/>
      <c r="I49" s="71"/>
      <c r="J49" s="63">
        <v>26689857</v>
      </c>
      <c r="K49" s="63"/>
      <c r="L49" s="63">
        <v>26260000</v>
      </c>
      <c r="M49" s="63"/>
      <c r="N49" s="80">
        <f t="shared" si="17"/>
        <v>129672063</v>
      </c>
      <c r="O49" s="2"/>
      <c r="P49" s="2"/>
      <c r="Q49" s="2"/>
      <c r="R49" s="2"/>
      <c r="S49" s="2"/>
      <c r="T49" s="2"/>
    </row>
    <row r="50" spans="1:20" ht="14.25">
      <c r="A50" s="49" t="s">
        <v>16</v>
      </c>
      <c r="B50" s="51"/>
      <c r="C50" s="51"/>
      <c r="D50" s="51"/>
      <c r="E50" s="51"/>
      <c r="F50" s="51"/>
      <c r="G50" s="60"/>
      <c r="H50" s="60"/>
      <c r="I50" s="71"/>
      <c r="J50" s="63"/>
      <c r="K50" s="63"/>
      <c r="L50" s="63"/>
      <c r="M50" s="63"/>
      <c r="N50" s="80">
        <f t="shared" si="17"/>
        <v>0</v>
      </c>
      <c r="O50" s="2"/>
      <c r="P50" s="2"/>
      <c r="Q50" s="2"/>
      <c r="R50" s="2"/>
      <c r="S50" s="2"/>
      <c r="T50" s="2"/>
    </row>
    <row r="51" spans="1:20" ht="14.25">
      <c r="A51" s="49" t="s">
        <v>44</v>
      </c>
      <c r="B51" s="51">
        <v>2000000</v>
      </c>
      <c r="C51" s="51"/>
      <c r="D51" s="51"/>
      <c r="E51" s="51"/>
      <c r="F51" s="51"/>
      <c r="G51" s="60">
        <v>881692</v>
      </c>
      <c r="H51" s="60"/>
      <c r="I51" s="71">
        <v>9591292</v>
      </c>
      <c r="J51" s="63"/>
      <c r="K51" s="63"/>
      <c r="L51" s="63"/>
      <c r="M51" s="63"/>
      <c r="N51" s="80">
        <f t="shared" si="17"/>
        <v>12472984</v>
      </c>
      <c r="O51" s="2"/>
      <c r="P51" s="2"/>
      <c r="Q51" s="2"/>
      <c r="R51" s="2"/>
      <c r="S51" s="2"/>
      <c r="T51" s="2"/>
    </row>
    <row r="52" spans="1:20" ht="14.25">
      <c r="A52" s="49" t="s">
        <v>25</v>
      </c>
      <c r="B52" s="51"/>
      <c r="C52" s="51"/>
      <c r="D52" s="51"/>
      <c r="E52" s="51"/>
      <c r="F52" s="51"/>
      <c r="G52" s="60"/>
      <c r="H52" s="60"/>
      <c r="I52" s="71"/>
      <c r="J52" s="63"/>
      <c r="K52" s="63"/>
      <c r="L52" s="63"/>
      <c r="M52" s="63"/>
      <c r="N52" s="80">
        <f t="shared" si="17"/>
        <v>0</v>
      </c>
      <c r="O52" s="2"/>
      <c r="P52" s="2"/>
      <c r="Q52" s="2"/>
      <c r="R52" s="2"/>
      <c r="S52" s="2"/>
      <c r="T52" s="2"/>
    </row>
    <row r="53" spans="1:20" ht="14.25">
      <c r="A53" s="49" t="s">
        <v>13</v>
      </c>
      <c r="B53" s="51">
        <v>2429000</v>
      </c>
      <c r="C53" s="51">
        <v>56749500</v>
      </c>
      <c r="D53" s="51">
        <v>7596388</v>
      </c>
      <c r="E53" s="51">
        <v>9034212</v>
      </c>
      <c r="F53" s="51"/>
      <c r="G53" s="60">
        <v>1407000</v>
      </c>
      <c r="H53" s="60"/>
      <c r="I53" s="71">
        <v>2580000</v>
      </c>
      <c r="J53" s="63">
        <v>598000</v>
      </c>
      <c r="K53" s="63">
        <v>2450000</v>
      </c>
      <c r="L53" s="63">
        <v>2300000</v>
      </c>
      <c r="M53" s="63"/>
      <c r="N53" s="80">
        <f t="shared" si="17"/>
        <v>85144100</v>
      </c>
      <c r="O53" s="2"/>
      <c r="P53" s="2"/>
      <c r="Q53" s="2"/>
      <c r="R53" s="2"/>
      <c r="S53" s="2"/>
      <c r="T53" s="2"/>
    </row>
    <row r="54" spans="1:20" s="10" customFormat="1" ht="15.75">
      <c r="A54" s="52" t="s">
        <v>138</v>
      </c>
      <c r="B54" s="53">
        <v>85235373</v>
      </c>
      <c r="C54" s="53">
        <v>126077170</v>
      </c>
      <c r="D54" s="53">
        <v>68321222</v>
      </c>
      <c r="E54" s="52">
        <v>31663714</v>
      </c>
      <c r="F54" s="53">
        <v>48066962</v>
      </c>
      <c r="G54" s="65">
        <v>102328323</v>
      </c>
      <c r="H54" s="61">
        <v>48217304</v>
      </c>
      <c r="I54" s="72">
        <v>46303149</v>
      </c>
      <c r="J54" s="72">
        <v>61132170</v>
      </c>
      <c r="K54" s="72">
        <v>50026742</v>
      </c>
      <c r="L54" s="72">
        <v>13796000</v>
      </c>
      <c r="M54" s="61"/>
      <c r="N54" s="79">
        <f t="shared" ref="N54:N60" si="18">SUM(B54:M54)</f>
        <v>681168129</v>
      </c>
      <c r="O54" s="9"/>
      <c r="P54" s="9"/>
      <c r="Q54" s="9"/>
      <c r="R54" s="9"/>
      <c r="S54" s="9"/>
      <c r="T54" s="9"/>
    </row>
    <row r="55" spans="1:20" s="10" customFormat="1" ht="15.75">
      <c r="A55" s="52" t="s">
        <v>139</v>
      </c>
      <c r="B55" s="53">
        <f t="shared" ref="B55:M55" si="19">SUM(B56:B57)</f>
        <v>13525000</v>
      </c>
      <c r="C55" s="52">
        <f t="shared" si="19"/>
        <v>0</v>
      </c>
      <c r="D55" s="52">
        <f t="shared" si="19"/>
        <v>0</v>
      </c>
      <c r="E55" s="52">
        <f t="shared" si="19"/>
        <v>0</v>
      </c>
      <c r="F55" s="52">
        <f t="shared" si="19"/>
        <v>0</v>
      </c>
      <c r="G55" s="52">
        <f t="shared" si="19"/>
        <v>0</v>
      </c>
      <c r="H55" s="52">
        <f t="shared" si="19"/>
        <v>750000</v>
      </c>
      <c r="I55" s="52">
        <f t="shared" si="19"/>
        <v>125503000</v>
      </c>
      <c r="J55" s="52">
        <f t="shared" si="19"/>
        <v>42656513</v>
      </c>
      <c r="K55" s="52">
        <f t="shared" si="19"/>
        <v>1760000</v>
      </c>
      <c r="L55" s="52">
        <f t="shared" si="19"/>
        <v>0</v>
      </c>
      <c r="M55" s="52">
        <f t="shared" si="19"/>
        <v>0</v>
      </c>
      <c r="N55" s="79">
        <f t="shared" si="18"/>
        <v>184194513</v>
      </c>
      <c r="O55" s="9"/>
      <c r="P55" s="9"/>
      <c r="Q55" s="9"/>
      <c r="R55" s="9"/>
      <c r="S55" s="9"/>
      <c r="T55" s="9"/>
    </row>
    <row r="56" spans="1:20" ht="14.25">
      <c r="A56" s="49" t="s">
        <v>35</v>
      </c>
      <c r="B56" s="51">
        <v>1595000</v>
      </c>
      <c r="C56" s="51"/>
      <c r="D56" s="49"/>
      <c r="E56" s="49"/>
      <c r="F56" s="51"/>
      <c r="G56" s="60"/>
      <c r="H56" s="60"/>
      <c r="I56" s="111"/>
      <c r="J56" s="64"/>
      <c r="K56" s="64">
        <v>1760000</v>
      </c>
      <c r="L56" s="64"/>
      <c r="M56" s="64"/>
      <c r="N56" s="80">
        <f t="shared" si="15"/>
        <v>3355000</v>
      </c>
      <c r="O56" s="2"/>
      <c r="P56" s="2"/>
      <c r="Q56" s="2"/>
      <c r="R56" s="2"/>
      <c r="S56" s="2"/>
      <c r="T56" s="2"/>
    </row>
    <row r="57" spans="1:20" ht="14.25">
      <c r="A57" s="51" t="s">
        <v>63</v>
      </c>
      <c r="B57" s="51">
        <v>11930000</v>
      </c>
      <c r="C57" s="51"/>
      <c r="D57" s="51"/>
      <c r="E57" s="51"/>
      <c r="F57" s="51"/>
      <c r="G57" s="60"/>
      <c r="H57" s="63">
        <v>750000</v>
      </c>
      <c r="I57" s="63">
        <v>125503000</v>
      </c>
      <c r="J57" s="63">
        <v>42656513</v>
      </c>
      <c r="K57" s="64"/>
      <c r="L57" s="64"/>
      <c r="M57" s="64"/>
      <c r="N57" s="80">
        <f t="shared" si="15"/>
        <v>180839513</v>
      </c>
      <c r="O57" s="2"/>
      <c r="P57" s="2"/>
      <c r="Q57" s="2"/>
      <c r="R57" s="2"/>
      <c r="S57" s="2"/>
      <c r="T57" s="2"/>
    </row>
    <row r="58" spans="1:20" s="10" customFormat="1" ht="15.75">
      <c r="A58" s="53" t="s">
        <v>140</v>
      </c>
      <c r="B58" s="72">
        <f t="shared" ref="B58:M58" si="20">SUM(B59:B60)</f>
        <v>32994861</v>
      </c>
      <c r="C58" s="72">
        <f t="shared" si="20"/>
        <v>435281</v>
      </c>
      <c r="D58" s="61">
        <f t="shared" si="20"/>
        <v>862776</v>
      </c>
      <c r="E58" s="61">
        <f t="shared" si="20"/>
        <v>2553208</v>
      </c>
      <c r="F58" s="61">
        <f t="shared" si="20"/>
        <v>3967749</v>
      </c>
      <c r="G58" s="61">
        <f t="shared" si="20"/>
        <v>21466173</v>
      </c>
      <c r="H58" s="61">
        <f t="shared" si="20"/>
        <v>10706565</v>
      </c>
      <c r="I58" s="61">
        <f t="shared" si="20"/>
        <v>125288</v>
      </c>
      <c r="J58" s="61">
        <f t="shared" si="20"/>
        <v>1293893</v>
      </c>
      <c r="K58" s="61">
        <f t="shared" si="20"/>
        <v>23519574</v>
      </c>
      <c r="L58" s="61">
        <f t="shared" si="20"/>
        <v>12776293</v>
      </c>
      <c r="M58" s="61">
        <f t="shared" si="20"/>
        <v>0</v>
      </c>
      <c r="N58" s="79">
        <f t="shared" si="18"/>
        <v>110701661</v>
      </c>
      <c r="O58" s="9"/>
      <c r="P58" s="9"/>
      <c r="Q58" s="9"/>
      <c r="R58" s="9"/>
      <c r="S58" s="9"/>
      <c r="T58" s="9"/>
    </row>
    <row r="59" spans="1:20" ht="14.25">
      <c r="A59" s="51" t="s">
        <v>21</v>
      </c>
      <c r="B59" s="51">
        <v>32324861</v>
      </c>
      <c r="C59" s="51">
        <v>435281</v>
      </c>
      <c r="D59" s="51">
        <v>862776</v>
      </c>
      <c r="E59" s="51">
        <v>2553208</v>
      </c>
      <c r="F59" s="60">
        <v>3967749</v>
      </c>
      <c r="G59" s="60">
        <v>21466173</v>
      </c>
      <c r="H59" s="63">
        <v>10706565</v>
      </c>
      <c r="I59" s="63">
        <v>125288</v>
      </c>
      <c r="J59" s="63">
        <v>1293893</v>
      </c>
      <c r="K59" s="63">
        <v>371574</v>
      </c>
      <c r="L59" s="63">
        <v>652293</v>
      </c>
      <c r="M59" s="63"/>
      <c r="N59" s="80">
        <f t="shared" si="18"/>
        <v>74759661</v>
      </c>
      <c r="O59" s="2"/>
      <c r="P59" s="2"/>
      <c r="Q59" s="2"/>
      <c r="R59" s="2"/>
      <c r="S59" s="2"/>
      <c r="T59" s="2"/>
    </row>
    <row r="60" spans="1:20" ht="14.25">
      <c r="A60" s="51" t="s">
        <v>22</v>
      </c>
      <c r="B60" s="51">
        <v>670000</v>
      </c>
      <c r="C60" s="51"/>
      <c r="D60" s="51"/>
      <c r="E60" s="51"/>
      <c r="F60" s="51"/>
      <c r="G60" s="60"/>
      <c r="H60" s="63"/>
      <c r="I60" s="63"/>
      <c r="J60" s="63"/>
      <c r="K60" s="63">
        <v>23148000</v>
      </c>
      <c r="L60" s="64">
        <v>12124000</v>
      </c>
      <c r="M60" s="63"/>
      <c r="N60" s="80">
        <f t="shared" si="18"/>
        <v>35942000</v>
      </c>
      <c r="O60" s="2"/>
      <c r="P60" s="2"/>
      <c r="Q60" s="2"/>
      <c r="R60" s="2"/>
      <c r="S60" s="2"/>
      <c r="T60" s="2"/>
    </row>
    <row r="61" spans="1:20" s="87" customFormat="1" ht="15.75">
      <c r="A61" s="101" t="s">
        <v>108</v>
      </c>
      <c r="B61" s="102">
        <f t="shared" ref="B61:M61" si="21">B6-B26</f>
        <v>419565798</v>
      </c>
      <c r="C61" s="102">
        <f t="shared" si="21"/>
        <v>393041843</v>
      </c>
      <c r="D61" s="102">
        <f t="shared" si="21"/>
        <v>411431492</v>
      </c>
      <c r="E61" s="102">
        <f t="shared" si="21"/>
        <v>625330708</v>
      </c>
      <c r="F61" s="102">
        <f t="shared" si="21"/>
        <v>592912988</v>
      </c>
      <c r="G61" s="102">
        <f t="shared" si="21"/>
        <v>332790470</v>
      </c>
      <c r="H61" s="102">
        <f t="shared" si="21"/>
        <v>682350462</v>
      </c>
      <c r="I61" s="102">
        <f t="shared" si="21"/>
        <v>445255495</v>
      </c>
      <c r="J61" s="102">
        <f t="shared" si="21"/>
        <v>377494505</v>
      </c>
      <c r="K61" s="102">
        <f t="shared" si="21"/>
        <v>625869292</v>
      </c>
      <c r="L61" s="102">
        <f t="shared" si="21"/>
        <v>650704621</v>
      </c>
      <c r="M61" s="102">
        <f t="shared" si="21"/>
        <v>0</v>
      </c>
      <c r="N61" s="102">
        <f>SUM(B61:M61)</f>
        <v>5556747674</v>
      </c>
      <c r="O61" s="8"/>
      <c r="P61" s="8"/>
      <c r="Q61" s="8"/>
      <c r="R61" s="8"/>
      <c r="S61" s="8"/>
      <c r="T61" s="8"/>
    </row>
    <row r="62" spans="1:20" s="100" customFormat="1" ht="15.75">
      <c r="A62" s="104"/>
      <c r="B62" s="105"/>
      <c r="C62" s="105"/>
      <c r="D62" s="105"/>
      <c r="E62" s="105"/>
      <c r="F62" s="104"/>
      <c r="J62" s="105"/>
      <c r="K62" s="105"/>
      <c r="L62" s="105"/>
      <c r="M62" s="105"/>
    </row>
    <row r="63" spans="1:20" s="100" customFormat="1"/>
    <row r="64" spans="1:20" s="100" customFormat="1">
      <c r="N64" s="113"/>
    </row>
    <row r="65" spans="14:14" s="100" customFormat="1"/>
    <row r="66" spans="14:14" s="100" customFormat="1"/>
    <row r="67" spans="14:14" s="100" customFormat="1"/>
    <row r="68" spans="14:14">
      <c r="N68" s="100"/>
    </row>
    <row r="69" spans="14:14">
      <c r="N69" s="100"/>
    </row>
    <row r="70" spans="14:14">
      <c r="N70" s="100"/>
    </row>
    <row r="71" spans="14:14">
      <c r="N71" s="100"/>
    </row>
    <row r="72" spans="14:14">
      <c r="N72" s="100"/>
    </row>
    <row r="73" spans="14:14">
      <c r="N73" s="100"/>
    </row>
    <row r="74" spans="14:14">
      <c r="N74" s="100"/>
    </row>
    <row r="75" spans="14:14">
      <c r="N75" s="100"/>
    </row>
    <row r="76" spans="14:14">
      <c r="N76" s="100"/>
    </row>
    <row r="77" spans="14:14">
      <c r="N77" s="100"/>
    </row>
    <row r="78" spans="14:14">
      <c r="N78" s="100"/>
    </row>
    <row r="79" spans="14:14">
      <c r="N79" s="100"/>
    </row>
    <row r="80" spans="14:14">
      <c r="N80" s="100"/>
    </row>
    <row r="81" spans="14:14">
      <c r="N81" s="100"/>
    </row>
    <row r="82" spans="14:14">
      <c r="N82" s="100"/>
    </row>
    <row r="83" spans="14:14">
      <c r="N83" s="100"/>
    </row>
    <row r="84" spans="14:14">
      <c r="N84" s="100"/>
    </row>
    <row r="85" spans="14:14">
      <c r="N85" s="100"/>
    </row>
    <row r="86" spans="14:14">
      <c r="N86" s="100"/>
    </row>
    <row r="87" spans="14:14">
      <c r="N87" s="100"/>
    </row>
    <row r="88" spans="14:14">
      <c r="N88" s="100"/>
    </row>
    <row r="89" spans="14:14">
      <c r="N89" s="100"/>
    </row>
  </sheetData>
  <mergeCells count="1">
    <mergeCell ref="A2:N2"/>
  </mergeCells>
  <pageMargins left="0.34" right="0.16" top="0.31" bottom="0.17" header="0.3" footer="0.16"/>
  <pageSetup scale="75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FFFF"/>
  </sheetPr>
  <dimension ref="A1:F69"/>
  <sheetViews>
    <sheetView workbookViewId="0">
      <selection activeCell="A69" sqref="A69"/>
    </sheetView>
  </sheetViews>
  <sheetFormatPr defaultRowHeight="12.75"/>
  <cols>
    <col min="1" max="1" width="40.42578125" style="7" customWidth="1"/>
    <col min="2" max="2" width="17.85546875" style="7" customWidth="1"/>
    <col min="3" max="3" width="39.5703125" style="14" customWidth="1"/>
    <col min="4" max="4" width="21.140625" style="7" customWidth="1"/>
    <col min="5" max="5" width="10.85546875" style="7" bestFit="1" customWidth="1"/>
    <col min="6" max="16384" width="9.140625" style="7"/>
  </cols>
  <sheetData>
    <row r="1" spans="1:5" ht="31.5" customHeight="1">
      <c r="A1" s="152" t="s">
        <v>166</v>
      </c>
      <c r="B1" s="152"/>
      <c r="C1" s="152"/>
      <c r="D1" s="152"/>
      <c r="E1" s="2"/>
    </row>
    <row r="2" spans="1:5" ht="13.5" customHeight="1">
      <c r="A2" s="59"/>
      <c r="B2" s="59"/>
      <c r="C2" s="59"/>
      <c r="D2" s="59"/>
      <c r="E2" s="2"/>
    </row>
    <row r="3" spans="1:5" ht="15.75">
      <c r="A3" s="11" t="s">
        <v>6</v>
      </c>
      <c r="B3" s="11" t="s">
        <v>64</v>
      </c>
      <c r="C3" s="11" t="s">
        <v>6</v>
      </c>
      <c r="D3" s="11" t="s">
        <v>64</v>
      </c>
      <c r="E3" s="2"/>
    </row>
    <row r="4" spans="1:5" ht="15.75">
      <c r="A4" s="39">
        <v>1</v>
      </c>
      <c r="B4" s="39">
        <v>2</v>
      </c>
      <c r="C4" s="39">
        <v>3</v>
      </c>
      <c r="D4" s="39">
        <v>4</v>
      </c>
      <c r="E4" s="2"/>
    </row>
    <row r="5" spans="1:5" ht="15.75">
      <c r="A5" s="24" t="s">
        <v>19</v>
      </c>
      <c r="B5" s="25">
        <f>B6+B19+B20</f>
        <v>775700536</v>
      </c>
      <c r="C5" s="24" t="s">
        <v>68</v>
      </c>
      <c r="D5" s="25">
        <f>D6+D9+D17+D25+D33+D34+D37</f>
        <v>442910066</v>
      </c>
      <c r="E5" s="2"/>
    </row>
    <row r="6" spans="1:5" s="10" customFormat="1" ht="15.75">
      <c r="A6" s="19" t="s">
        <v>9</v>
      </c>
      <c r="B6" s="26">
        <f>B7+B12+B16</f>
        <v>775350844</v>
      </c>
      <c r="C6" s="19" t="s">
        <v>1</v>
      </c>
      <c r="D6" s="19">
        <f>SUM(D7:D8)</f>
        <v>46248243</v>
      </c>
      <c r="E6" s="9"/>
    </row>
    <row r="7" spans="1:5" s="16" customFormat="1" ht="15.75">
      <c r="A7" s="27" t="s">
        <v>7</v>
      </c>
      <c r="B7" s="27">
        <f>SUM(B8:B11)</f>
        <v>217706094</v>
      </c>
      <c r="C7" s="17" t="s">
        <v>5</v>
      </c>
      <c r="D7" s="51">
        <v>15563303</v>
      </c>
      <c r="E7" s="15"/>
    </row>
    <row r="8" spans="1:5" ht="14.25">
      <c r="A8" s="17" t="s">
        <v>47</v>
      </c>
      <c r="B8" s="49">
        <v>184814010</v>
      </c>
      <c r="C8" s="17" t="s">
        <v>28</v>
      </c>
      <c r="D8" s="51">
        <v>30684940</v>
      </c>
      <c r="E8" s="2"/>
    </row>
    <row r="9" spans="1:5" ht="15.75">
      <c r="A9" s="17" t="s">
        <v>48</v>
      </c>
      <c r="B9" s="49">
        <v>28936600</v>
      </c>
      <c r="C9" s="19" t="s">
        <v>65</v>
      </c>
      <c r="D9" s="28">
        <f>SUM(D10:D16)</f>
        <v>56301980</v>
      </c>
      <c r="E9" s="2"/>
    </row>
    <row r="10" spans="1:5" ht="14.25">
      <c r="A10" s="17" t="s">
        <v>49</v>
      </c>
      <c r="B10" s="49">
        <v>2455484</v>
      </c>
      <c r="C10" s="17" t="s">
        <v>10</v>
      </c>
      <c r="D10" s="63">
        <v>28190690</v>
      </c>
      <c r="E10" s="2"/>
    </row>
    <row r="11" spans="1:5" ht="14.25">
      <c r="A11" s="49" t="s">
        <v>50</v>
      </c>
      <c r="B11" s="49">
        <v>1500000</v>
      </c>
      <c r="C11" s="17" t="s">
        <v>11</v>
      </c>
      <c r="D11" s="63">
        <v>1477750</v>
      </c>
      <c r="E11" s="2"/>
    </row>
    <row r="12" spans="1:5" s="16" customFormat="1" ht="15.75">
      <c r="A12" s="27" t="s">
        <v>8</v>
      </c>
      <c r="B12" s="27">
        <f t="shared" ref="B12" si="0">SUM(B13:B15)</f>
        <v>557644750</v>
      </c>
      <c r="C12" s="17" t="s">
        <v>12</v>
      </c>
      <c r="D12" s="63">
        <v>1018540</v>
      </c>
      <c r="E12" s="15"/>
    </row>
    <row r="13" spans="1:5" ht="14.25">
      <c r="A13" s="17" t="s">
        <v>47</v>
      </c>
      <c r="B13" s="17">
        <v>436497054</v>
      </c>
      <c r="C13" s="17" t="s">
        <v>25</v>
      </c>
      <c r="D13" s="63">
        <v>22887000</v>
      </c>
      <c r="E13" s="2"/>
    </row>
    <row r="14" spans="1:5" ht="14.25">
      <c r="A14" s="17" t="s">
        <v>48</v>
      </c>
      <c r="B14" s="17">
        <v>108541500</v>
      </c>
      <c r="C14" s="17" t="s">
        <v>43</v>
      </c>
      <c r="D14" s="63"/>
      <c r="E14" s="2"/>
    </row>
    <row r="15" spans="1:5" ht="14.25">
      <c r="A15" s="17" t="s">
        <v>50</v>
      </c>
      <c r="B15" s="17">
        <v>12606196</v>
      </c>
      <c r="C15" s="17" t="s">
        <v>24</v>
      </c>
      <c r="D15" s="63"/>
      <c r="E15" s="2"/>
    </row>
    <row r="16" spans="1:5" ht="15.75">
      <c r="A16" s="27" t="s">
        <v>60</v>
      </c>
      <c r="B16" s="27">
        <f t="shared" ref="B16" si="1">SUM(B17:B18)</f>
        <v>0</v>
      </c>
      <c r="C16" s="17" t="s">
        <v>13</v>
      </c>
      <c r="D16" s="63">
        <v>2728000</v>
      </c>
      <c r="E16" s="2"/>
    </row>
    <row r="17" spans="1:5" ht="15.75">
      <c r="A17" s="17" t="s">
        <v>61</v>
      </c>
      <c r="B17" s="49"/>
      <c r="C17" s="19" t="s">
        <v>66</v>
      </c>
      <c r="D17" s="26">
        <f t="shared" ref="D17" si="2">SUM(D18:D24)</f>
        <v>167419726</v>
      </c>
      <c r="E17" s="2"/>
    </row>
    <row r="18" spans="1:5" ht="14.25">
      <c r="A18" s="17" t="s">
        <v>62</v>
      </c>
      <c r="B18" s="17"/>
      <c r="C18" s="17" t="s">
        <v>10</v>
      </c>
      <c r="D18" s="63">
        <v>96186296</v>
      </c>
      <c r="E18" s="2"/>
    </row>
    <row r="19" spans="1:5" s="10" customFormat="1" ht="17.25" customHeight="1">
      <c r="A19" s="19" t="s">
        <v>17</v>
      </c>
      <c r="B19" s="61">
        <f>'DMC-Nam 2015'!G22</f>
        <v>67305</v>
      </c>
      <c r="C19" s="17" t="s">
        <v>11</v>
      </c>
      <c r="D19" s="63">
        <v>7307560</v>
      </c>
      <c r="E19" s="9"/>
    </row>
    <row r="20" spans="1:5" s="10" customFormat="1" ht="15.75">
      <c r="A20" s="19" t="s">
        <v>18</v>
      </c>
      <c r="B20" s="26">
        <f>SUM(B21:B22)</f>
        <v>282387</v>
      </c>
      <c r="C20" s="17" t="s">
        <v>12</v>
      </c>
      <c r="D20" s="63">
        <v>994870</v>
      </c>
      <c r="E20" s="9"/>
    </row>
    <row r="21" spans="1:5" ht="14.25">
      <c r="A21" s="17" t="s">
        <v>20</v>
      </c>
      <c r="B21" s="62">
        <v>282387</v>
      </c>
      <c r="C21" s="17" t="s">
        <v>25</v>
      </c>
      <c r="D21" s="63">
        <v>8483000</v>
      </c>
      <c r="E21" s="2"/>
    </row>
    <row r="22" spans="1:5" ht="14.25">
      <c r="A22" s="17" t="s">
        <v>27</v>
      </c>
      <c r="B22" s="62"/>
      <c r="C22" s="17" t="s">
        <v>43</v>
      </c>
      <c r="D22" s="63"/>
      <c r="E22" s="2"/>
    </row>
    <row r="23" spans="1:5" ht="14.25">
      <c r="A23" s="20"/>
      <c r="B23" s="20"/>
      <c r="C23" s="17" t="s">
        <v>24</v>
      </c>
      <c r="D23" s="63"/>
      <c r="E23" s="2"/>
    </row>
    <row r="24" spans="1:5" s="10" customFormat="1" ht="14.25">
      <c r="A24" s="29"/>
      <c r="B24" s="29"/>
      <c r="C24" s="17" t="s">
        <v>13</v>
      </c>
      <c r="D24" s="63">
        <v>54448000</v>
      </c>
      <c r="E24" s="9"/>
    </row>
    <row r="25" spans="1:5" s="10" customFormat="1" ht="15.75">
      <c r="A25" s="29"/>
      <c r="B25" s="29"/>
      <c r="C25" s="19" t="s">
        <v>2</v>
      </c>
      <c r="D25" s="26">
        <f t="shared" ref="D25" si="3">SUM(D26:D32)</f>
        <v>49145621</v>
      </c>
      <c r="E25" s="9"/>
    </row>
    <row r="26" spans="1:5" ht="14.25">
      <c r="A26" s="20"/>
      <c r="B26" s="20"/>
      <c r="C26" s="17" t="s">
        <v>26</v>
      </c>
      <c r="D26" s="60">
        <v>19152000</v>
      </c>
      <c r="E26" s="2"/>
    </row>
    <row r="27" spans="1:5" ht="14.25">
      <c r="A27" s="20"/>
      <c r="B27" s="20"/>
      <c r="C27" s="17" t="s">
        <v>14</v>
      </c>
      <c r="D27" s="60">
        <v>263958</v>
      </c>
      <c r="E27" s="2"/>
    </row>
    <row r="28" spans="1:5" ht="14.25">
      <c r="A28" s="20"/>
      <c r="B28" s="20"/>
      <c r="C28" s="17" t="s">
        <v>15</v>
      </c>
      <c r="D28" s="60">
        <v>27440971</v>
      </c>
      <c r="E28" s="2"/>
    </row>
    <row r="29" spans="1:5" ht="14.25">
      <c r="A29" s="20"/>
      <c r="B29" s="20"/>
      <c r="C29" s="17" t="s">
        <v>16</v>
      </c>
      <c r="D29" s="60"/>
      <c r="E29" s="2"/>
    </row>
    <row r="30" spans="1:5" ht="14.25">
      <c r="A30" s="20"/>
      <c r="B30" s="20"/>
      <c r="C30" s="17" t="s">
        <v>44</v>
      </c>
      <c r="D30" s="60">
        <v>881692</v>
      </c>
      <c r="E30" s="2"/>
    </row>
    <row r="31" spans="1:5" ht="14.25">
      <c r="A31" s="20"/>
      <c r="B31" s="20"/>
      <c r="C31" s="17" t="s">
        <v>25</v>
      </c>
      <c r="D31" s="60"/>
      <c r="E31" s="2"/>
    </row>
    <row r="32" spans="1:5" ht="14.25">
      <c r="A32" s="20"/>
      <c r="B32" s="20"/>
      <c r="C32" s="17" t="s">
        <v>13</v>
      </c>
      <c r="D32" s="60">
        <v>1407000</v>
      </c>
      <c r="E32" s="2"/>
    </row>
    <row r="33" spans="1:6" s="10" customFormat="1" ht="15.75">
      <c r="A33" s="29"/>
      <c r="B33" s="29"/>
      <c r="C33" s="19" t="s">
        <v>3</v>
      </c>
      <c r="D33" s="65">
        <v>102328323</v>
      </c>
      <c r="E33" s="9"/>
    </row>
    <row r="34" spans="1:6" ht="15.75">
      <c r="A34" s="20"/>
      <c r="B34" s="20"/>
      <c r="C34" s="19" t="s">
        <v>4</v>
      </c>
      <c r="D34" s="19">
        <f t="shared" ref="D34" si="4">SUM(D35:D36)</f>
        <v>0</v>
      </c>
      <c r="E34" s="2"/>
    </row>
    <row r="35" spans="1:6" ht="14.25">
      <c r="A35" s="20"/>
      <c r="B35" s="20"/>
      <c r="C35" s="17" t="s">
        <v>35</v>
      </c>
      <c r="D35" s="60"/>
      <c r="E35" s="2"/>
    </row>
    <row r="36" spans="1:6" ht="14.25">
      <c r="A36" s="20"/>
      <c r="B36" s="20"/>
      <c r="C36" s="17" t="s">
        <v>63</v>
      </c>
      <c r="D36" s="60"/>
      <c r="E36" s="2"/>
    </row>
    <row r="37" spans="1:6" ht="15.75">
      <c r="A37" s="20"/>
      <c r="B37" s="20"/>
      <c r="C37" s="19" t="s">
        <v>67</v>
      </c>
      <c r="D37" s="26">
        <f>SUM(D38:D41)</f>
        <v>21466173</v>
      </c>
      <c r="E37" s="2"/>
    </row>
    <row r="38" spans="1:6" ht="14.25">
      <c r="A38" s="20"/>
      <c r="B38" s="20"/>
      <c r="C38" s="17" t="s">
        <v>21</v>
      </c>
      <c r="D38" s="60">
        <v>21466173</v>
      </c>
      <c r="E38" s="2"/>
    </row>
    <row r="39" spans="1:6" ht="14.25">
      <c r="A39" s="20"/>
      <c r="B39" s="20"/>
      <c r="C39" s="17" t="s">
        <v>22</v>
      </c>
      <c r="D39" s="49"/>
      <c r="E39" s="2"/>
    </row>
    <row r="40" spans="1:6" ht="14.25">
      <c r="A40" s="20"/>
      <c r="B40" s="20"/>
      <c r="C40" s="17" t="s">
        <v>23</v>
      </c>
      <c r="D40" s="49"/>
      <c r="E40" s="2"/>
    </row>
    <row r="41" spans="1:6" ht="14.25">
      <c r="A41" s="20"/>
      <c r="B41" s="20"/>
      <c r="C41" s="17" t="s">
        <v>42</v>
      </c>
      <c r="D41" s="49"/>
      <c r="E41" s="2"/>
    </row>
    <row r="42" spans="1:6" s="6" customFormat="1" ht="17.25">
      <c r="A42" s="31" t="s">
        <v>69</v>
      </c>
      <c r="B42" s="153">
        <f>B5-D5</f>
        <v>332790470</v>
      </c>
      <c r="C42" s="153"/>
      <c r="D42" s="153"/>
      <c r="E42" s="51">
        <f>'DMC-Nam 2015'!G61</f>
        <v>332790470</v>
      </c>
      <c r="F42" s="51">
        <f>B42-E42</f>
        <v>0</v>
      </c>
    </row>
    <row r="44" spans="1:6" ht="15.75">
      <c r="A44" s="33" t="s">
        <v>70</v>
      </c>
      <c r="B44" s="33" t="s">
        <v>71</v>
      </c>
    </row>
    <row r="45" spans="1:6" ht="16.5" customHeight="1">
      <c r="A45" s="35" t="s">
        <v>55</v>
      </c>
      <c r="B45" s="35">
        <v>2010000000</v>
      </c>
    </row>
    <row r="46" spans="1:6" ht="16.5" customHeight="1">
      <c r="A46" s="17" t="s">
        <v>171</v>
      </c>
      <c r="B46" s="17">
        <v>2950000000</v>
      </c>
    </row>
    <row r="47" spans="1:6" ht="18" customHeight="1">
      <c r="A47" s="37" t="s">
        <v>59</v>
      </c>
      <c r="B47" s="36">
        <f>B45+B46</f>
        <v>4960000000</v>
      </c>
    </row>
    <row r="50" spans="1:5" ht="15.75">
      <c r="A50" s="33" t="s">
        <v>51</v>
      </c>
      <c r="B50" s="33" t="s">
        <v>71</v>
      </c>
    </row>
    <row r="51" spans="1:5" s="14" customFormat="1" ht="19.5" customHeight="1">
      <c r="A51" s="55" t="s">
        <v>177</v>
      </c>
      <c r="B51" s="55">
        <v>10790080</v>
      </c>
      <c r="D51" s="7"/>
      <c r="E51" s="7"/>
    </row>
    <row r="52" spans="1:5" s="14" customFormat="1" ht="19.5" customHeight="1">
      <c r="A52" s="55" t="s">
        <v>77</v>
      </c>
      <c r="B52" s="55">
        <v>17788650</v>
      </c>
      <c r="D52" s="7"/>
      <c r="E52" s="7"/>
    </row>
    <row r="53" spans="1:5" s="14" customFormat="1" ht="19.5" customHeight="1">
      <c r="A53" s="55" t="s">
        <v>78</v>
      </c>
      <c r="B53" s="55">
        <v>18956600</v>
      </c>
      <c r="D53" s="7"/>
      <c r="E53" s="7"/>
    </row>
    <row r="54" spans="1:5" s="14" customFormat="1" ht="19.5" customHeight="1">
      <c r="A54" s="55" t="s">
        <v>85</v>
      </c>
      <c r="B54" s="55">
        <v>13421100</v>
      </c>
      <c r="D54" s="7"/>
      <c r="E54" s="7"/>
    </row>
    <row r="55" spans="1:5" s="14" customFormat="1" ht="19.5" customHeight="1">
      <c r="A55" s="55" t="s">
        <v>178</v>
      </c>
      <c r="B55" s="55">
        <v>3946600</v>
      </c>
      <c r="D55" s="7"/>
      <c r="E55" s="7"/>
    </row>
    <row r="56" spans="1:5" s="14" customFormat="1" ht="19.5" customHeight="1">
      <c r="A56" s="55" t="s">
        <v>82</v>
      </c>
      <c r="B56" s="55">
        <v>22051813</v>
      </c>
      <c r="D56" s="7"/>
      <c r="E56" s="7"/>
    </row>
    <row r="57" spans="1:5" s="14" customFormat="1" ht="19.5" customHeight="1">
      <c r="A57" s="55" t="s">
        <v>86</v>
      </c>
      <c r="B57" s="55">
        <v>17513720</v>
      </c>
      <c r="D57" s="7"/>
      <c r="E57" s="7"/>
    </row>
    <row r="58" spans="1:5" s="14" customFormat="1" ht="19.5" customHeight="1">
      <c r="A58" s="55" t="s">
        <v>175</v>
      </c>
      <c r="B58" s="55">
        <v>19908499</v>
      </c>
      <c r="D58" s="7"/>
      <c r="E58" s="7"/>
    </row>
    <row r="59" spans="1:5" s="14" customFormat="1" ht="19.5" customHeight="1">
      <c r="A59" s="55" t="s">
        <v>87</v>
      </c>
      <c r="B59" s="55">
        <v>13496265</v>
      </c>
      <c r="D59" s="7"/>
      <c r="E59" s="7"/>
    </row>
    <row r="60" spans="1:5" s="14" customFormat="1" ht="19.5" customHeight="1">
      <c r="A60" s="55" t="s">
        <v>84</v>
      </c>
      <c r="B60" s="55">
        <v>57896143</v>
      </c>
      <c r="D60" s="7"/>
      <c r="E60" s="7"/>
    </row>
    <row r="61" spans="1:5" s="14" customFormat="1" ht="19.5" customHeight="1">
      <c r="A61" s="55" t="s">
        <v>88</v>
      </c>
      <c r="B61" s="55">
        <v>52943399</v>
      </c>
      <c r="D61" s="7"/>
      <c r="E61" s="7"/>
    </row>
    <row r="62" spans="1:5" s="14" customFormat="1" ht="19.5" customHeight="1">
      <c r="A62" s="55" t="s">
        <v>179</v>
      </c>
      <c r="B62" s="55">
        <v>6396864</v>
      </c>
      <c r="D62" s="7"/>
      <c r="E62" s="7"/>
    </row>
    <row r="63" spans="1:5" s="14" customFormat="1" ht="15.75">
      <c r="A63" s="37" t="s">
        <v>59</v>
      </c>
      <c r="B63" s="36">
        <f>SUM(B51:B62)</f>
        <v>255109733</v>
      </c>
      <c r="D63" s="7"/>
      <c r="E63" s="7"/>
    </row>
    <row r="65" spans="1:5" s="14" customFormat="1" ht="15.75">
      <c r="A65" s="47" t="s">
        <v>74</v>
      </c>
      <c r="B65" s="38"/>
      <c r="D65" s="7"/>
      <c r="E65" s="7"/>
    </row>
    <row r="66" spans="1:5" s="14" customFormat="1">
      <c r="A66" s="23"/>
      <c r="B66" s="7"/>
      <c r="D66" s="7"/>
      <c r="E66" s="7"/>
    </row>
    <row r="67" spans="1:5" s="14" customFormat="1">
      <c r="A67" s="23"/>
      <c r="B67" s="7"/>
      <c r="D67" s="7"/>
      <c r="E67" s="7"/>
    </row>
    <row r="68" spans="1:5" s="14" customFormat="1">
      <c r="A68" s="23"/>
      <c r="B68" s="7"/>
      <c r="D68" s="7"/>
      <c r="E68" s="7"/>
    </row>
    <row r="69" spans="1:5" s="14" customFormat="1">
      <c r="A69" s="48" t="s">
        <v>181</v>
      </c>
      <c r="B69" s="7"/>
      <c r="D69" s="7"/>
      <c r="E69" s="7"/>
    </row>
  </sheetData>
  <mergeCells count="2">
    <mergeCell ref="A1:D1"/>
    <mergeCell ref="B42:D42"/>
  </mergeCells>
  <pageMargins left="0.86" right="0.14000000000000001" top="0.17" bottom="0.09" header="0.16" footer="0.09"/>
  <pageSetup scale="7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FFFF"/>
  </sheetPr>
  <dimension ref="A1:F70"/>
  <sheetViews>
    <sheetView workbookViewId="0">
      <selection activeCell="A70" sqref="A70"/>
    </sheetView>
  </sheetViews>
  <sheetFormatPr defaultRowHeight="12.75"/>
  <cols>
    <col min="1" max="1" width="44.85546875" style="7" customWidth="1"/>
    <col min="2" max="2" width="17.85546875" style="7" customWidth="1"/>
    <col min="3" max="3" width="39.5703125" style="14" customWidth="1"/>
    <col min="4" max="4" width="21.140625" style="7" customWidth="1"/>
    <col min="5" max="5" width="10.85546875" style="7" bestFit="1" customWidth="1"/>
    <col min="6" max="16384" width="9.140625" style="7"/>
  </cols>
  <sheetData>
    <row r="1" spans="1:5" ht="31.5" customHeight="1">
      <c r="A1" s="152" t="s">
        <v>165</v>
      </c>
      <c r="B1" s="152"/>
      <c r="C1" s="152"/>
      <c r="D1" s="152"/>
      <c r="E1" s="2"/>
    </row>
    <row r="2" spans="1:5" ht="13.5" customHeight="1">
      <c r="A2" s="68"/>
      <c r="B2" s="68"/>
      <c r="C2" s="68"/>
      <c r="D2" s="68"/>
      <c r="E2" s="2"/>
    </row>
    <row r="3" spans="1:5" ht="15.75">
      <c r="A3" s="11" t="s">
        <v>6</v>
      </c>
      <c r="B3" s="11" t="s">
        <v>64</v>
      </c>
      <c r="C3" s="11" t="s">
        <v>6</v>
      </c>
      <c r="D3" s="11" t="s">
        <v>64</v>
      </c>
      <c r="E3" s="2"/>
    </row>
    <row r="4" spans="1:5" ht="15.75">
      <c r="A4" s="39">
        <v>1</v>
      </c>
      <c r="B4" s="39">
        <v>2</v>
      </c>
      <c r="C4" s="39">
        <v>3</v>
      </c>
      <c r="D4" s="39">
        <v>4</v>
      </c>
      <c r="E4" s="2"/>
    </row>
    <row r="5" spans="1:5" ht="15.75">
      <c r="A5" s="24" t="s">
        <v>19</v>
      </c>
      <c r="B5" s="25">
        <f>B6+B19+B20</f>
        <v>949234653</v>
      </c>
      <c r="C5" s="24" t="s">
        <v>68</v>
      </c>
      <c r="D5" s="25">
        <f>D6+D9+D17+D25+D33+D34+D37</f>
        <v>266884191</v>
      </c>
      <c r="E5" s="2"/>
    </row>
    <row r="6" spans="1:5" s="10" customFormat="1" ht="15.75">
      <c r="A6" s="19" t="s">
        <v>9</v>
      </c>
      <c r="B6" s="26">
        <f>B7+B12+B16</f>
        <v>948854875</v>
      </c>
      <c r="C6" s="19" t="s">
        <v>1</v>
      </c>
      <c r="D6" s="19">
        <f>SUM(D7:D8)</f>
        <v>37304666</v>
      </c>
      <c r="E6" s="9"/>
    </row>
    <row r="7" spans="1:5" s="16" customFormat="1" ht="15.75">
      <c r="A7" s="27" t="s">
        <v>7</v>
      </c>
      <c r="B7" s="27">
        <f>SUM(B8:B11)</f>
        <v>215507010</v>
      </c>
      <c r="C7" s="17" t="s">
        <v>5</v>
      </c>
      <c r="D7" s="51">
        <v>16759501</v>
      </c>
      <c r="E7" s="15"/>
    </row>
    <row r="8" spans="1:5" ht="14.25">
      <c r="A8" s="17" t="s">
        <v>47</v>
      </c>
      <c r="B8" s="49">
        <v>185513710</v>
      </c>
      <c r="C8" s="17" t="s">
        <v>28</v>
      </c>
      <c r="D8" s="51">
        <v>20545165</v>
      </c>
      <c r="E8" s="2"/>
    </row>
    <row r="9" spans="1:5" ht="15.75">
      <c r="A9" s="17" t="s">
        <v>48</v>
      </c>
      <c r="B9" s="49">
        <v>29113300</v>
      </c>
      <c r="C9" s="19" t="s">
        <v>65</v>
      </c>
      <c r="D9" s="28">
        <f>SUM(D10:D16)</f>
        <v>25388922</v>
      </c>
      <c r="E9" s="2"/>
    </row>
    <row r="10" spans="1:5" ht="14.25">
      <c r="A10" s="17" t="s">
        <v>49</v>
      </c>
      <c r="B10" s="49">
        <v>880000</v>
      </c>
      <c r="C10" s="17" t="s">
        <v>10</v>
      </c>
      <c r="D10" s="63">
        <v>22525942</v>
      </c>
      <c r="E10" s="2"/>
    </row>
    <row r="11" spans="1:5" ht="14.25">
      <c r="A11" s="49" t="s">
        <v>50</v>
      </c>
      <c r="B11" s="49"/>
      <c r="C11" s="17" t="s">
        <v>11</v>
      </c>
      <c r="D11" s="63"/>
      <c r="E11" s="2"/>
    </row>
    <row r="12" spans="1:5" s="16" customFormat="1" ht="15.75">
      <c r="A12" s="27" t="s">
        <v>8</v>
      </c>
      <c r="B12" s="27">
        <f t="shared" ref="B12" si="0">SUM(B13:B15)</f>
        <v>733347865</v>
      </c>
      <c r="C12" s="17" t="s">
        <v>12</v>
      </c>
      <c r="D12" s="63">
        <v>1013480</v>
      </c>
      <c r="E12" s="15"/>
    </row>
    <row r="13" spans="1:5" ht="14.25">
      <c r="A13" s="17" t="s">
        <v>47</v>
      </c>
      <c r="B13" s="17">
        <v>618040865</v>
      </c>
      <c r="C13" s="17" t="s">
        <v>25</v>
      </c>
      <c r="D13" s="63">
        <v>80000</v>
      </c>
      <c r="E13" s="2"/>
    </row>
    <row r="14" spans="1:5" ht="14.25">
      <c r="A14" s="17" t="s">
        <v>48</v>
      </c>
      <c r="B14" s="17">
        <v>102764200</v>
      </c>
      <c r="C14" s="17" t="s">
        <v>43</v>
      </c>
      <c r="D14" s="63"/>
      <c r="E14" s="2"/>
    </row>
    <row r="15" spans="1:5" ht="14.25">
      <c r="A15" s="17" t="s">
        <v>50</v>
      </c>
      <c r="B15" s="17">
        <v>12542800</v>
      </c>
      <c r="C15" s="17" t="s">
        <v>24</v>
      </c>
      <c r="D15" s="63">
        <v>789500</v>
      </c>
      <c r="E15" s="2"/>
    </row>
    <row r="16" spans="1:5" ht="15.75">
      <c r="A16" s="27" t="s">
        <v>60</v>
      </c>
      <c r="B16" s="27">
        <f t="shared" ref="B16" si="1">SUM(B17:B18)</f>
        <v>0</v>
      </c>
      <c r="C16" s="17" t="s">
        <v>13</v>
      </c>
      <c r="D16" s="63">
        <v>980000</v>
      </c>
      <c r="E16" s="2"/>
    </row>
    <row r="17" spans="1:5" ht="15.75">
      <c r="A17" s="17" t="s">
        <v>61</v>
      </c>
      <c r="B17" s="49"/>
      <c r="C17" s="19" t="s">
        <v>66</v>
      </c>
      <c r="D17" s="26">
        <f t="shared" ref="D17" si="2">SUM(D18:D24)</f>
        <v>121829734</v>
      </c>
      <c r="E17" s="2"/>
    </row>
    <row r="18" spans="1:5" ht="14.25">
      <c r="A18" s="17" t="s">
        <v>62</v>
      </c>
      <c r="B18" s="17"/>
      <c r="C18" s="17" t="s">
        <v>10</v>
      </c>
      <c r="D18" s="63">
        <v>84887645</v>
      </c>
      <c r="E18" s="2"/>
    </row>
    <row r="19" spans="1:5" s="10" customFormat="1" ht="17.25" customHeight="1">
      <c r="A19" s="19" t="s">
        <v>17</v>
      </c>
      <c r="B19" s="61">
        <f>'DMC-Nam 2015'!H22</f>
        <v>46578</v>
      </c>
      <c r="C19" s="17" t="s">
        <v>11</v>
      </c>
      <c r="D19" s="63">
        <v>4003610</v>
      </c>
      <c r="E19" s="9"/>
    </row>
    <row r="20" spans="1:5" s="10" customFormat="1" ht="15.75">
      <c r="A20" s="19" t="s">
        <v>18</v>
      </c>
      <c r="B20" s="26">
        <f>SUM(B21:B22)</f>
        <v>333200</v>
      </c>
      <c r="C20" s="17" t="s">
        <v>12</v>
      </c>
      <c r="D20" s="63">
        <v>963479</v>
      </c>
      <c r="E20" s="9"/>
    </row>
    <row r="21" spans="1:5" ht="14.25">
      <c r="A21" s="17" t="s">
        <v>20</v>
      </c>
      <c r="B21" s="62">
        <v>333200</v>
      </c>
      <c r="C21" s="17" t="s">
        <v>25</v>
      </c>
      <c r="D21" s="63">
        <v>6275000</v>
      </c>
      <c r="E21" s="2"/>
    </row>
    <row r="22" spans="1:5" ht="14.25">
      <c r="A22" s="17" t="s">
        <v>27</v>
      </c>
      <c r="B22" s="62"/>
      <c r="C22" s="17" t="s">
        <v>43</v>
      </c>
      <c r="D22" s="63"/>
      <c r="E22" s="2"/>
    </row>
    <row r="23" spans="1:5" ht="14.25">
      <c r="A23" s="20"/>
      <c r="B23" s="20"/>
      <c r="C23" s="17" t="s">
        <v>24</v>
      </c>
      <c r="D23" s="63"/>
      <c r="E23" s="2"/>
    </row>
    <row r="24" spans="1:5" s="10" customFormat="1" ht="14.25">
      <c r="A24" s="29"/>
      <c r="B24" s="29"/>
      <c r="C24" s="17" t="s">
        <v>13</v>
      </c>
      <c r="D24" s="63">
        <v>25700000</v>
      </c>
      <c r="E24" s="9"/>
    </row>
    <row r="25" spans="1:5" s="10" customFormat="1" ht="15.75">
      <c r="A25" s="29"/>
      <c r="B25" s="29"/>
      <c r="C25" s="19" t="s">
        <v>2</v>
      </c>
      <c r="D25" s="26">
        <f t="shared" ref="D25" si="3">SUM(D26:D32)</f>
        <v>22687000</v>
      </c>
      <c r="E25" s="9"/>
    </row>
    <row r="26" spans="1:5" ht="14.25">
      <c r="A26" s="20"/>
      <c r="B26" s="20"/>
      <c r="C26" s="17" t="s">
        <v>26</v>
      </c>
      <c r="D26" s="60">
        <v>22592000</v>
      </c>
      <c r="E26" s="2"/>
    </row>
    <row r="27" spans="1:5" ht="14.25">
      <c r="A27" s="20"/>
      <c r="B27" s="20"/>
      <c r="C27" s="17" t="s">
        <v>14</v>
      </c>
      <c r="D27" s="60">
        <v>95000</v>
      </c>
      <c r="E27" s="2"/>
    </row>
    <row r="28" spans="1:5" ht="14.25">
      <c r="A28" s="20"/>
      <c r="B28" s="20"/>
      <c r="C28" s="17" t="s">
        <v>15</v>
      </c>
      <c r="D28" s="60"/>
      <c r="E28" s="2"/>
    </row>
    <row r="29" spans="1:5" ht="14.25">
      <c r="A29" s="20"/>
      <c r="B29" s="20"/>
      <c r="C29" s="17" t="s">
        <v>16</v>
      </c>
      <c r="D29" s="60"/>
      <c r="E29" s="2"/>
    </row>
    <row r="30" spans="1:5" ht="14.25">
      <c r="A30" s="20"/>
      <c r="B30" s="20"/>
      <c r="C30" s="17" t="s">
        <v>44</v>
      </c>
      <c r="D30" s="60"/>
      <c r="E30" s="2"/>
    </row>
    <row r="31" spans="1:5" ht="14.25">
      <c r="A31" s="20"/>
      <c r="B31" s="20"/>
      <c r="C31" s="17" t="s">
        <v>25</v>
      </c>
      <c r="D31" s="60"/>
      <c r="E31" s="2"/>
    </row>
    <row r="32" spans="1:5" ht="14.25">
      <c r="A32" s="20"/>
      <c r="B32" s="20"/>
      <c r="C32" s="17" t="s">
        <v>13</v>
      </c>
      <c r="D32" s="60"/>
      <c r="E32" s="2"/>
    </row>
    <row r="33" spans="1:6" s="10" customFormat="1" ht="15.75">
      <c r="A33" s="29"/>
      <c r="B33" s="29"/>
      <c r="C33" s="19" t="s">
        <v>3</v>
      </c>
      <c r="D33" s="61">
        <v>48217304</v>
      </c>
      <c r="E33" s="9"/>
    </row>
    <row r="34" spans="1:6" ht="15.75">
      <c r="A34" s="20"/>
      <c r="B34" s="20"/>
      <c r="C34" s="19" t="s">
        <v>4</v>
      </c>
      <c r="D34" s="19">
        <f t="shared" ref="D34" si="4">SUM(D35:D36)</f>
        <v>750000</v>
      </c>
      <c r="E34" s="2"/>
    </row>
    <row r="35" spans="1:6" ht="14.25">
      <c r="A35" s="20"/>
      <c r="B35" s="20"/>
      <c r="C35" s="17" t="s">
        <v>35</v>
      </c>
      <c r="D35" s="60"/>
      <c r="E35" s="2"/>
    </row>
    <row r="36" spans="1:6" ht="14.25">
      <c r="A36" s="20"/>
      <c r="B36" s="20"/>
      <c r="C36" s="17" t="s">
        <v>63</v>
      </c>
      <c r="D36" s="63">
        <v>750000</v>
      </c>
      <c r="E36" s="2"/>
    </row>
    <row r="37" spans="1:6" ht="15.75">
      <c r="A37" s="20"/>
      <c r="B37" s="20"/>
      <c r="C37" s="19" t="s">
        <v>67</v>
      </c>
      <c r="D37" s="26">
        <f>SUM(D38:D41)</f>
        <v>10706565</v>
      </c>
      <c r="E37" s="2"/>
    </row>
    <row r="38" spans="1:6" ht="14.25">
      <c r="A38" s="20"/>
      <c r="B38" s="20"/>
      <c r="C38" s="17" t="s">
        <v>21</v>
      </c>
      <c r="D38" s="63">
        <v>10706565</v>
      </c>
      <c r="E38" s="2"/>
    </row>
    <row r="39" spans="1:6" ht="14.25">
      <c r="A39" s="20"/>
      <c r="B39" s="20"/>
      <c r="C39" s="17" t="s">
        <v>22</v>
      </c>
      <c r="D39" s="49"/>
      <c r="E39" s="2"/>
    </row>
    <row r="40" spans="1:6" ht="14.25">
      <c r="A40" s="20"/>
      <c r="B40" s="20"/>
      <c r="C40" s="17" t="s">
        <v>23</v>
      </c>
      <c r="D40" s="49"/>
      <c r="E40" s="2"/>
    </row>
    <row r="41" spans="1:6" ht="14.25">
      <c r="A41" s="20"/>
      <c r="B41" s="20"/>
      <c r="C41" s="17" t="s">
        <v>42</v>
      </c>
      <c r="D41" s="49"/>
      <c r="E41" s="2"/>
    </row>
    <row r="42" spans="1:6" s="6" customFormat="1" ht="17.25">
      <c r="A42" s="31" t="s">
        <v>69</v>
      </c>
      <c r="B42" s="153">
        <f>B5-D5</f>
        <v>682350462</v>
      </c>
      <c r="C42" s="153"/>
      <c r="D42" s="153"/>
      <c r="E42" s="51">
        <f>'DMC-Nam 2015'!H61</f>
        <v>682350462</v>
      </c>
      <c r="F42" s="51">
        <f>B42-E42</f>
        <v>0</v>
      </c>
    </row>
    <row r="44" spans="1:6" ht="15.75">
      <c r="A44" s="33" t="s">
        <v>70</v>
      </c>
      <c r="B44" s="33" t="s">
        <v>71</v>
      </c>
    </row>
    <row r="45" spans="1:6" ht="16.5" customHeight="1">
      <c r="A45" s="35" t="s">
        <v>55</v>
      </c>
      <c r="B45" s="35">
        <v>1860000000</v>
      </c>
    </row>
    <row r="46" spans="1:6" ht="16.5" customHeight="1">
      <c r="A46" s="17" t="s">
        <v>171</v>
      </c>
      <c r="B46" s="17">
        <v>3130000000</v>
      </c>
    </row>
    <row r="47" spans="1:6" ht="18" customHeight="1">
      <c r="A47" s="37" t="s">
        <v>59</v>
      </c>
      <c r="B47" s="36">
        <f>B45+B46</f>
        <v>4990000000</v>
      </c>
    </row>
    <row r="50" spans="1:5" ht="15.75">
      <c r="A50" s="33" t="s">
        <v>51</v>
      </c>
      <c r="B50" s="33" t="s">
        <v>71</v>
      </c>
    </row>
    <row r="51" spans="1:5" s="117" customFormat="1" ht="19.5" customHeight="1">
      <c r="A51" s="116" t="s">
        <v>75</v>
      </c>
      <c r="B51" s="116">
        <v>8608600</v>
      </c>
      <c r="D51" s="118"/>
      <c r="E51" s="118"/>
    </row>
    <row r="52" spans="1:5" s="117" customFormat="1" ht="19.5" customHeight="1">
      <c r="A52" s="116" t="s">
        <v>77</v>
      </c>
      <c r="B52" s="116">
        <v>26604050</v>
      </c>
      <c r="D52" s="118"/>
      <c r="E52" s="118"/>
    </row>
    <row r="53" spans="1:5" s="117" customFormat="1" ht="19.5" customHeight="1">
      <c r="A53" s="116" t="s">
        <v>78</v>
      </c>
      <c r="B53" s="116">
        <v>9235750</v>
      </c>
      <c r="D53" s="118"/>
      <c r="E53" s="118"/>
    </row>
    <row r="54" spans="1:5" s="117" customFormat="1" ht="19.5" customHeight="1">
      <c r="A54" s="116" t="s">
        <v>178</v>
      </c>
      <c r="B54" s="116">
        <v>3977400</v>
      </c>
      <c r="D54" s="118"/>
      <c r="E54" s="118"/>
    </row>
    <row r="55" spans="1:5" s="117" customFormat="1" ht="19.5" customHeight="1">
      <c r="A55" s="116" t="s">
        <v>82</v>
      </c>
      <c r="B55" s="116">
        <v>185227413</v>
      </c>
      <c r="D55" s="118"/>
      <c r="E55" s="118"/>
    </row>
    <row r="56" spans="1:5" s="117" customFormat="1" ht="19.5" customHeight="1">
      <c r="A56" s="116" t="s">
        <v>86</v>
      </c>
      <c r="B56" s="116">
        <v>35404740</v>
      </c>
      <c r="D56" s="118"/>
      <c r="E56" s="118"/>
    </row>
    <row r="57" spans="1:5" s="117" customFormat="1" ht="19.5" customHeight="1">
      <c r="A57" s="116" t="s">
        <v>174</v>
      </c>
      <c r="B57" s="116">
        <v>8297450</v>
      </c>
      <c r="D57" s="118"/>
      <c r="E57" s="118"/>
    </row>
    <row r="58" spans="1:5" s="117" customFormat="1" ht="19.5" customHeight="1">
      <c r="A58" s="116" t="s">
        <v>175</v>
      </c>
      <c r="B58" s="116">
        <v>19908499</v>
      </c>
      <c r="D58" s="118"/>
      <c r="E58" s="118"/>
    </row>
    <row r="59" spans="1:5" s="117" customFormat="1" ht="19.5" customHeight="1">
      <c r="A59" s="116" t="s">
        <v>87</v>
      </c>
      <c r="B59" s="116">
        <v>14176050</v>
      </c>
      <c r="D59" s="118"/>
      <c r="E59" s="118"/>
    </row>
    <row r="60" spans="1:5" s="117" customFormat="1" ht="19.5" customHeight="1">
      <c r="A60" s="116" t="s">
        <v>84</v>
      </c>
      <c r="B60" s="116">
        <v>68957570</v>
      </c>
      <c r="D60" s="118"/>
      <c r="E60" s="118"/>
    </row>
    <row r="61" spans="1:5" s="117" customFormat="1" ht="19.5" customHeight="1">
      <c r="A61" s="116" t="s">
        <v>88</v>
      </c>
      <c r="B61" s="116">
        <v>53426949</v>
      </c>
      <c r="D61" s="118"/>
      <c r="E61" s="118"/>
    </row>
    <row r="62" spans="1:5" s="117" customFormat="1" ht="19.5" customHeight="1">
      <c r="A62" s="116" t="s">
        <v>179</v>
      </c>
      <c r="B62" s="116">
        <v>6782450</v>
      </c>
      <c r="D62" s="118"/>
      <c r="E62" s="118"/>
    </row>
    <row r="63" spans="1:5" s="117" customFormat="1" ht="19.5" customHeight="1">
      <c r="A63" s="116" t="s">
        <v>176</v>
      </c>
      <c r="B63" s="116">
        <v>40931880</v>
      </c>
      <c r="D63" s="118"/>
      <c r="E63" s="118"/>
    </row>
    <row r="64" spans="1:5" s="14" customFormat="1" ht="15.75">
      <c r="A64" s="37" t="s">
        <v>59</v>
      </c>
      <c r="B64" s="36">
        <f>SUM(B51:B63)</f>
        <v>481538801</v>
      </c>
      <c r="D64" s="7"/>
      <c r="E64" s="7"/>
    </row>
    <row r="66" spans="1:5" s="14" customFormat="1" ht="15.75">
      <c r="A66" s="47" t="s">
        <v>74</v>
      </c>
      <c r="B66" s="38"/>
      <c r="D66" s="7"/>
      <c r="E66" s="7"/>
    </row>
    <row r="67" spans="1:5" s="14" customFormat="1">
      <c r="A67" s="23"/>
      <c r="B67" s="7"/>
      <c r="D67" s="7"/>
      <c r="E67" s="7"/>
    </row>
    <row r="68" spans="1:5" s="14" customFormat="1">
      <c r="A68" s="23"/>
      <c r="B68" s="7"/>
      <c r="D68" s="7"/>
      <c r="E68" s="7"/>
    </row>
    <row r="69" spans="1:5" s="14" customFormat="1">
      <c r="A69" s="48"/>
      <c r="B69" s="7"/>
      <c r="D69" s="7"/>
      <c r="E69" s="7"/>
    </row>
    <row r="70" spans="1:5" s="14" customFormat="1">
      <c r="A70" s="48" t="s">
        <v>181</v>
      </c>
      <c r="B70" s="7"/>
      <c r="D70" s="7"/>
      <c r="E70" s="7"/>
    </row>
  </sheetData>
  <mergeCells count="2">
    <mergeCell ref="A1:D1"/>
    <mergeCell ref="B42:D42"/>
  </mergeCells>
  <pageMargins left="0.86" right="0.14000000000000001" top="0.17" bottom="0.09" header="0.16" footer="0.09"/>
  <pageSetup scale="7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FFFF"/>
  </sheetPr>
  <dimension ref="A1:F71"/>
  <sheetViews>
    <sheetView workbookViewId="0">
      <selection activeCell="A71" sqref="A71"/>
    </sheetView>
  </sheetViews>
  <sheetFormatPr defaultRowHeight="12.75"/>
  <cols>
    <col min="1" max="1" width="44.85546875" style="7" customWidth="1"/>
    <col min="2" max="2" width="17.85546875" style="7" customWidth="1"/>
    <col min="3" max="3" width="39.5703125" style="14" customWidth="1"/>
    <col min="4" max="4" width="21.140625" style="7" customWidth="1"/>
    <col min="5" max="5" width="10.85546875" style="7" bestFit="1" customWidth="1"/>
    <col min="6" max="16384" width="9.140625" style="7"/>
  </cols>
  <sheetData>
    <row r="1" spans="1:5" ht="31.5" customHeight="1">
      <c r="A1" s="152" t="s">
        <v>164</v>
      </c>
      <c r="B1" s="152"/>
      <c r="C1" s="152"/>
      <c r="D1" s="152"/>
      <c r="E1" s="2"/>
    </row>
    <row r="2" spans="1:5" ht="13.5" customHeight="1">
      <c r="A2" s="69"/>
      <c r="B2" s="69"/>
      <c r="C2" s="69"/>
      <c r="D2" s="69"/>
      <c r="E2" s="2"/>
    </row>
    <row r="3" spans="1:5" ht="15.75">
      <c r="A3" s="11" t="s">
        <v>6</v>
      </c>
      <c r="B3" s="11" t="s">
        <v>64</v>
      </c>
      <c r="C3" s="11" t="s">
        <v>6</v>
      </c>
      <c r="D3" s="11" t="s">
        <v>64</v>
      </c>
      <c r="E3" s="2"/>
    </row>
    <row r="4" spans="1:5" ht="15.75">
      <c r="A4" s="39">
        <v>1</v>
      </c>
      <c r="B4" s="39">
        <v>2</v>
      </c>
      <c r="C4" s="39">
        <v>3</v>
      </c>
      <c r="D4" s="39">
        <v>4</v>
      </c>
      <c r="E4" s="2"/>
    </row>
    <row r="5" spans="1:5" ht="15.75">
      <c r="A5" s="24" t="s">
        <v>19</v>
      </c>
      <c r="B5" s="25">
        <f>B6+B21+B22</f>
        <v>840019935</v>
      </c>
      <c r="C5" s="24" t="s">
        <v>68</v>
      </c>
      <c r="D5" s="25">
        <f>D6+D9+D17+D25+D33+D34+D37</f>
        <v>378311640</v>
      </c>
      <c r="E5" s="2"/>
    </row>
    <row r="6" spans="1:5" s="10" customFormat="1" ht="15.75">
      <c r="A6" s="19" t="s">
        <v>9</v>
      </c>
      <c r="B6" s="26">
        <f>B7+B13+B18</f>
        <v>807090224</v>
      </c>
      <c r="C6" s="19" t="s">
        <v>1</v>
      </c>
      <c r="D6" s="19">
        <f>SUM(D7:D8)</f>
        <v>39016780</v>
      </c>
      <c r="E6" s="9"/>
    </row>
    <row r="7" spans="1:5" s="16" customFormat="1" ht="15.75">
      <c r="A7" s="27" t="s">
        <v>7</v>
      </c>
      <c r="B7" s="27">
        <f>SUM(B8:B12)</f>
        <v>239192180</v>
      </c>
      <c r="C7" s="17" t="s">
        <v>5</v>
      </c>
      <c r="D7" s="51">
        <v>15792003</v>
      </c>
      <c r="E7" s="15"/>
    </row>
    <row r="8" spans="1:5" ht="14.25">
      <c r="A8" s="17" t="s">
        <v>47</v>
      </c>
      <c r="B8" s="49">
        <v>185513540</v>
      </c>
      <c r="C8" s="17" t="s">
        <v>28</v>
      </c>
      <c r="D8" s="51">
        <v>23224777</v>
      </c>
      <c r="E8" s="2"/>
    </row>
    <row r="9" spans="1:5" ht="15.75">
      <c r="A9" s="17" t="s">
        <v>48</v>
      </c>
      <c r="B9" s="49">
        <v>30006900</v>
      </c>
      <c r="C9" s="19" t="s">
        <v>65</v>
      </c>
      <c r="D9" s="28">
        <f>SUM(D10:D16)</f>
        <v>25848656</v>
      </c>
      <c r="E9" s="2"/>
    </row>
    <row r="10" spans="1:5" ht="14.25">
      <c r="A10" s="17" t="s">
        <v>49</v>
      </c>
      <c r="B10" s="49">
        <v>1320000</v>
      </c>
      <c r="C10" s="17" t="s">
        <v>10</v>
      </c>
      <c r="D10" s="63">
        <v>24476956</v>
      </c>
      <c r="E10" s="2"/>
    </row>
    <row r="11" spans="1:5" ht="14.25">
      <c r="A11" s="49" t="s">
        <v>50</v>
      </c>
      <c r="B11" s="49">
        <v>1500000</v>
      </c>
      <c r="C11" s="17" t="s">
        <v>11</v>
      </c>
      <c r="D11" s="63"/>
      <c r="E11" s="2"/>
    </row>
    <row r="12" spans="1:5" ht="14.25">
      <c r="A12" s="49" t="s">
        <v>89</v>
      </c>
      <c r="B12" s="49">
        <v>20851740</v>
      </c>
      <c r="C12" s="17" t="s">
        <v>12</v>
      </c>
      <c r="D12" s="63">
        <v>991700</v>
      </c>
      <c r="E12" s="2"/>
    </row>
    <row r="13" spans="1:5" s="16" customFormat="1" ht="15.75">
      <c r="A13" s="27" t="s">
        <v>8</v>
      </c>
      <c r="B13" s="27">
        <f>SUM(B14:B17)</f>
        <v>567898044</v>
      </c>
      <c r="C13" s="17" t="s">
        <v>25</v>
      </c>
      <c r="D13" s="63"/>
      <c r="E13" s="15"/>
    </row>
    <row r="14" spans="1:5" ht="14.25">
      <c r="A14" s="17" t="s">
        <v>47</v>
      </c>
      <c r="B14" s="17">
        <v>434302602</v>
      </c>
      <c r="C14" s="17" t="s">
        <v>43</v>
      </c>
      <c r="D14" s="63"/>
      <c r="E14" s="2"/>
    </row>
    <row r="15" spans="1:5" ht="14.25">
      <c r="A15" s="17" t="s">
        <v>48</v>
      </c>
      <c r="B15" s="17">
        <v>97651050</v>
      </c>
      <c r="C15" s="17" t="s">
        <v>24</v>
      </c>
      <c r="D15" s="63"/>
      <c r="E15" s="2"/>
    </row>
    <row r="16" spans="1:5" ht="14.25">
      <c r="A16" s="17" t="s">
        <v>50</v>
      </c>
      <c r="B16" s="17">
        <v>12076384</v>
      </c>
      <c r="C16" s="17" t="s">
        <v>13</v>
      </c>
      <c r="D16" s="63">
        <v>380000</v>
      </c>
      <c r="E16" s="2"/>
    </row>
    <row r="17" spans="1:5" ht="15.75">
      <c r="A17" s="49" t="s">
        <v>89</v>
      </c>
      <c r="B17" s="49">
        <v>23868008</v>
      </c>
      <c r="C17" s="19" t="s">
        <v>66</v>
      </c>
      <c r="D17" s="26">
        <f t="shared" ref="D17" si="0">SUM(D18:D24)</f>
        <v>108101275</v>
      </c>
      <c r="E17" s="2"/>
    </row>
    <row r="18" spans="1:5" ht="15.75">
      <c r="A18" s="27" t="s">
        <v>60</v>
      </c>
      <c r="B18" s="27">
        <f t="shared" ref="B18" si="1">SUM(B19:B20)</f>
        <v>0</v>
      </c>
      <c r="C18" s="17" t="s">
        <v>10</v>
      </c>
      <c r="D18" s="63">
        <v>81393344</v>
      </c>
      <c r="E18" s="2"/>
    </row>
    <row r="19" spans="1:5" ht="14.25">
      <c r="A19" s="17" t="s">
        <v>61</v>
      </c>
      <c r="B19" s="49"/>
      <c r="C19" s="17" t="s">
        <v>11</v>
      </c>
      <c r="D19" s="63"/>
      <c r="E19" s="2"/>
    </row>
    <row r="20" spans="1:5" ht="14.25">
      <c r="A20" s="17" t="s">
        <v>62</v>
      </c>
      <c r="B20" s="17"/>
      <c r="C20" s="17" t="s">
        <v>12</v>
      </c>
      <c r="D20" s="63">
        <v>977931</v>
      </c>
      <c r="E20" s="2"/>
    </row>
    <row r="21" spans="1:5" s="10" customFormat="1" ht="17.25" customHeight="1">
      <c r="A21" s="19" t="s">
        <v>17</v>
      </c>
      <c r="B21" s="61">
        <f>'DMC-Nam 2015'!I22</f>
        <v>130163</v>
      </c>
      <c r="C21" s="17" t="s">
        <v>25</v>
      </c>
      <c r="D21" s="63">
        <v>35000</v>
      </c>
      <c r="E21" s="9"/>
    </row>
    <row r="22" spans="1:5" s="10" customFormat="1" ht="15.75">
      <c r="A22" s="19" t="s">
        <v>18</v>
      </c>
      <c r="B22" s="26">
        <f>SUM(B23:B24)</f>
        <v>32799548</v>
      </c>
      <c r="C22" s="17" t="s">
        <v>43</v>
      </c>
      <c r="D22" s="63"/>
      <c r="E22" s="9"/>
    </row>
    <row r="23" spans="1:5" ht="14.25">
      <c r="A23" s="17" t="s">
        <v>20</v>
      </c>
      <c r="B23" s="71">
        <v>32799548</v>
      </c>
      <c r="C23" s="17" t="s">
        <v>24</v>
      </c>
      <c r="D23" s="63"/>
      <c r="E23" s="2"/>
    </row>
    <row r="24" spans="1:5" ht="14.25">
      <c r="A24" s="17" t="s">
        <v>27</v>
      </c>
      <c r="B24" s="71"/>
      <c r="C24" s="17" t="s">
        <v>13</v>
      </c>
      <c r="D24" s="63">
        <v>25695000</v>
      </c>
      <c r="E24" s="2"/>
    </row>
    <row r="25" spans="1:5" ht="15.75">
      <c r="A25" s="20"/>
      <c r="B25" s="20"/>
      <c r="C25" s="19" t="s">
        <v>2</v>
      </c>
      <c r="D25" s="26">
        <f t="shared" ref="D25" si="2">SUM(D26:D32)</f>
        <v>33413492</v>
      </c>
      <c r="E25" s="2"/>
    </row>
    <row r="26" spans="1:5" s="10" customFormat="1" ht="14.25">
      <c r="A26" s="29"/>
      <c r="B26" s="29"/>
      <c r="C26" s="17" t="s">
        <v>26</v>
      </c>
      <c r="D26" s="71">
        <v>21100000</v>
      </c>
      <c r="E26" s="9"/>
    </row>
    <row r="27" spans="1:5" s="10" customFormat="1" ht="14.25">
      <c r="A27" s="29"/>
      <c r="B27" s="29"/>
      <c r="C27" s="17" t="s">
        <v>14</v>
      </c>
      <c r="D27" s="71">
        <v>142200</v>
      </c>
      <c r="E27" s="9"/>
    </row>
    <row r="28" spans="1:5" ht="14.25">
      <c r="A28" s="20"/>
      <c r="B28" s="20"/>
      <c r="C28" s="17" t="s">
        <v>15</v>
      </c>
      <c r="D28" s="71"/>
      <c r="E28" s="2"/>
    </row>
    <row r="29" spans="1:5" ht="14.25">
      <c r="A29" s="20"/>
      <c r="B29" s="20"/>
      <c r="C29" s="17" t="s">
        <v>16</v>
      </c>
      <c r="D29" s="71"/>
      <c r="E29" s="2"/>
    </row>
    <row r="30" spans="1:5" ht="14.25">
      <c r="A30" s="20"/>
      <c r="B30" s="20"/>
      <c r="C30" s="17" t="s">
        <v>44</v>
      </c>
      <c r="D30" s="71">
        <v>9591292</v>
      </c>
      <c r="E30" s="2"/>
    </row>
    <row r="31" spans="1:5" ht="14.25">
      <c r="A31" s="20"/>
      <c r="B31" s="20"/>
      <c r="C31" s="17" t="s">
        <v>25</v>
      </c>
      <c r="D31" s="71"/>
      <c r="E31" s="2"/>
    </row>
    <row r="32" spans="1:5" ht="14.25">
      <c r="A32" s="20"/>
      <c r="B32" s="20"/>
      <c r="C32" s="17" t="s">
        <v>13</v>
      </c>
      <c r="D32" s="71">
        <v>2580000</v>
      </c>
      <c r="E32" s="2"/>
    </row>
    <row r="33" spans="1:6" ht="15.75">
      <c r="A33" s="20"/>
      <c r="B33" s="20"/>
      <c r="C33" s="19" t="s">
        <v>3</v>
      </c>
      <c r="D33" s="72">
        <v>46303149</v>
      </c>
      <c r="E33" s="2"/>
    </row>
    <row r="34" spans="1:6" ht="15.75">
      <c r="A34" s="20"/>
      <c r="B34" s="20"/>
      <c r="C34" s="19" t="s">
        <v>4</v>
      </c>
      <c r="D34" s="19">
        <f t="shared" ref="D34" si="3">SUM(D35:D36)</f>
        <v>125503000</v>
      </c>
      <c r="E34" s="2"/>
    </row>
    <row r="35" spans="1:6" s="10" customFormat="1" ht="14.25">
      <c r="A35" s="29"/>
      <c r="B35" s="29"/>
      <c r="C35" s="17" t="s">
        <v>35</v>
      </c>
      <c r="D35" s="111"/>
      <c r="E35" s="9"/>
    </row>
    <row r="36" spans="1:6" ht="14.25">
      <c r="A36" s="20"/>
      <c r="B36" s="20"/>
      <c r="C36" s="17" t="s">
        <v>63</v>
      </c>
      <c r="D36" s="63">
        <v>125503000</v>
      </c>
      <c r="E36" s="2"/>
    </row>
    <row r="37" spans="1:6" ht="15.75">
      <c r="A37" s="20"/>
      <c r="B37" s="20"/>
      <c r="C37" s="19" t="s">
        <v>67</v>
      </c>
      <c r="D37" s="26">
        <f>SUM(D38:D41)</f>
        <v>125288</v>
      </c>
      <c r="E37" s="2"/>
    </row>
    <row r="38" spans="1:6" ht="14.25">
      <c r="A38" s="20"/>
      <c r="B38" s="20"/>
      <c r="C38" s="17" t="s">
        <v>21</v>
      </c>
      <c r="D38" s="63">
        <v>125288</v>
      </c>
      <c r="E38" s="2"/>
    </row>
    <row r="39" spans="1:6" ht="14.25">
      <c r="A39" s="20"/>
      <c r="B39" s="20"/>
      <c r="C39" s="17" t="s">
        <v>22</v>
      </c>
      <c r="D39" s="49"/>
      <c r="E39" s="2"/>
    </row>
    <row r="40" spans="1:6" ht="14.25">
      <c r="A40" s="20"/>
      <c r="B40" s="20"/>
      <c r="C40" s="17" t="s">
        <v>23</v>
      </c>
      <c r="D40" s="49"/>
      <c r="E40" s="2"/>
    </row>
    <row r="41" spans="1:6" ht="14.25">
      <c r="A41" s="20"/>
      <c r="B41" s="20"/>
      <c r="C41" s="17" t="s">
        <v>42</v>
      </c>
      <c r="D41" s="49"/>
      <c r="E41" s="2"/>
    </row>
    <row r="42" spans="1:6" s="6" customFormat="1" ht="17.25">
      <c r="A42" s="31" t="s">
        <v>69</v>
      </c>
      <c r="B42" s="153">
        <f>B5-D5</f>
        <v>461708295</v>
      </c>
      <c r="C42" s="153"/>
      <c r="D42" s="153"/>
      <c r="E42" s="51">
        <f>'DMC-Nam 2015'!I61</f>
        <v>445255495</v>
      </c>
      <c r="F42" s="51">
        <f>B42-E42</f>
        <v>16452800</v>
      </c>
    </row>
    <row r="44" spans="1:6" ht="15.75">
      <c r="A44" s="33" t="s">
        <v>70</v>
      </c>
      <c r="B44" s="33" t="s">
        <v>71</v>
      </c>
    </row>
    <row r="45" spans="1:6" ht="16.5" customHeight="1">
      <c r="A45" s="35" t="s">
        <v>55</v>
      </c>
      <c r="B45" s="35">
        <v>1675731724</v>
      </c>
    </row>
    <row r="46" spans="1:6" ht="16.5" customHeight="1">
      <c r="A46" s="17" t="s">
        <v>171</v>
      </c>
      <c r="B46" s="17">
        <f>'DMC T7.15'!B46:C46</f>
        <v>3130000000</v>
      </c>
    </row>
    <row r="47" spans="1:6" ht="18" customHeight="1">
      <c r="A47" s="37" t="s">
        <v>59</v>
      </c>
      <c r="B47" s="36">
        <f>B45+B46</f>
        <v>4805731724</v>
      </c>
    </row>
    <row r="50" spans="1:5" ht="15.75">
      <c r="A50" s="33" t="s">
        <v>51</v>
      </c>
      <c r="B50" s="33" t="s">
        <v>71</v>
      </c>
    </row>
    <row r="51" spans="1:5" s="14" customFormat="1" ht="19.5" customHeight="1">
      <c r="A51" s="55" t="s">
        <v>177</v>
      </c>
      <c r="B51" s="55">
        <v>10790080</v>
      </c>
      <c r="D51" s="7"/>
      <c r="E51" s="7"/>
    </row>
    <row r="52" spans="1:5" s="14" customFormat="1" ht="19.5" customHeight="1">
      <c r="A52" s="55" t="s">
        <v>77</v>
      </c>
      <c r="B52" s="55">
        <v>17361300</v>
      </c>
      <c r="D52" s="7"/>
      <c r="E52" s="7"/>
    </row>
    <row r="53" spans="1:5" s="14" customFormat="1" ht="19.5" customHeight="1">
      <c r="A53" s="55" t="s">
        <v>78</v>
      </c>
      <c r="B53" s="55">
        <v>18667850</v>
      </c>
      <c r="D53" s="7"/>
      <c r="E53" s="7"/>
    </row>
    <row r="54" spans="1:5" s="14" customFormat="1" ht="19.5" customHeight="1">
      <c r="A54" s="55" t="s">
        <v>85</v>
      </c>
      <c r="B54" s="55">
        <v>13555850</v>
      </c>
      <c r="D54" s="7"/>
      <c r="E54" s="7"/>
    </row>
    <row r="55" spans="1:5" s="14" customFormat="1" ht="19.5" customHeight="1">
      <c r="A55" s="55" t="s">
        <v>178</v>
      </c>
      <c r="B55" s="55">
        <v>3896550</v>
      </c>
      <c r="D55" s="7"/>
      <c r="E55" s="7"/>
    </row>
    <row r="56" spans="1:5" s="14" customFormat="1" ht="19.5" customHeight="1">
      <c r="A56" s="55" t="s">
        <v>180</v>
      </c>
      <c r="B56" s="55">
        <v>13221000</v>
      </c>
      <c r="D56" s="7"/>
      <c r="E56" s="7"/>
    </row>
    <row r="57" spans="1:5" s="14" customFormat="1" ht="19.5" customHeight="1">
      <c r="A57" s="55" t="s">
        <v>82</v>
      </c>
      <c r="B57" s="55">
        <v>32103813</v>
      </c>
      <c r="D57" s="7"/>
      <c r="E57" s="7"/>
    </row>
    <row r="58" spans="1:5" s="14" customFormat="1" ht="19.5" customHeight="1">
      <c r="A58" s="55" t="s">
        <v>86</v>
      </c>
      <c r="B58" s="55">
        <v>17609970</v>
      </c>
      <c r="D58" s="7"/>
      <c r="E58" s="7"/>
    </row>
    <row r="59" spans="1:5" s="14" customFormat="1" ht="19.5" customHeight="1">
      <c r="A59" s="55" t="s">
        <v>175</v>
      </c>
      <c r="B59" s="55">
        <v>20390310</v>
      </c>
      <c r="D59" s="7"/>
      <c r="E59" s="7"/>
    </row>
    <row r="60" spans="1:5" s="14" customFormat="1" ht="19.5" customHeight="1">
      <c r="A60" s="55" t="s">
        <v>87</v>
      </c>
      <c r="B60" s="55">
        <v>16452800</v>
      </c>
      <c r="D60" s="7"/>
      <c r="E60" s="7"/>
    </row>
    <row r="61" spans="1:5" s="14" customFormat="1" ht="19.5" customHeight="1">
      <c r="A61" s="55" t="s">
        <v>84</v>
      </c>
      <c r="B61" s="55">
        <v>27720850</v>
      </c>
      <c r="D61" s="7"/>
      <c r="E61" s="7"/>
    </row>
    <row r="62" spans="1:5" s="14" customFormat="1" ht="19.5" customHeight="1">
      <c r="A62" s="55" t="s">
        <v>88</v>
      </c>
      <c r="B62" s="55">
        <v>53826497</v>
      </c>
      <c r="D62" s="7"/>
      <c r="E62" s="7"/>
    </row>
    <row r="63" spans="1:5" s="14" customFormat="1" ht="19.5" customHeight="1">
      <c r="A63" s="55" t="s">
        <v>179</v>
      </c>
      <c r="B63" s="55">
        <v>6647700</v>
      </c>
      <c r="D63" s="7"/>
      <c r="E63" s="7"/>
    </row>
    <row r="64" spans="1:5" s="14" customFormat="1" ht="19.5" customHeight="1">
      <c r="A64" s="55" t="s">
        <v>176</v>
      </c>
      <c r="B64" s="55">
        <v>40662380</v>
      </c>
      <c r="D64" s="7"/>
      <c r="E64" s="7"/>
    </row>
    <row r="65" spans="1:5" s="14" customFormat="1" ht="15.75">
      <c r="A65" s="37" t="s">
        <v>59</v>
      </c>
      <c r="B65" s="36">
        <f>SUM(B51:B64)</f>
        <v>292906950</v>
      </c>
      <c r="D65" s="7"/>
      <c r="E65" s="7"/>
    </row>
    <row r="67" spans="1:5" s="14" customFormat="1" ht="15.75">
      <c r="A67" s="47" t="s">
        <v>74</v>
      </c>
      <c r="B67" s="38"/>
      <c r="D67" s="7"/>
      <c r="E67" s="7"/>
    </row>
    <row r="68" spans="1:5" s="14" customFormat="1">
      <c r="A68" s="23"/>
      <c r="B68" s="7"/>
      <c r="D68" s="7"/>
      <c r="E68" s="7"/>
    </row>
    <row r="69" spans="1:5" s="14" customFormat="1">
      <c r="A69" s="23"/>
      <c r="B69" s="7"/>
      <c r="D69" s="7"/>
      <c r="E69" s="7"/>
    </row>
    <row r="70" spans="1:5" s="14" customFormat="1">
      <c r="A70" s="23"/>
      <c r="B70" s="7"/>
      <c r="D70" s="7"/>
      <c r="E70" s="7"/>
    </row>
    <row r="71" spans="1:5" s="14" customFormat="1">
      <c r="A71" s="48" t="s">
        <v>181</v>
      </c>
      <c r="B71" s="7"/>
      <c r="D71" s="7"/>
      <c r="E71" s="7"/>
    </row>
  </sheetData>
  <mergeCells count="2">
    <mergeCell ref="A1:D1"/>
    <mergeCell ref="B42:D42"/>
  </mergeCells>
  <pageMargins left="0.86" right="0.14000000000000001" top="0.17" bottom="0.09" header="0.16" footer="0.09"/>
  <pageSetup scale="7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FFFF"/>
  </sheetPr>
  <dimension ref="A1:F67"/>
  <sheetViews>
    <sheetView topLeftCell="A46" workbookViewId="0">
      <selection activeCell="D57" sqref="D57"/>
    </sheetView>
  </sheetViews>
  <sheetFormatPr defaultRowHeight="12.75"/>
  <cols>
    <col min="1" max="1" width="46" style="7" customWidth="1"/>
    <col min="2" max="2" width="17.85546875" style="7" customWidth="1"/>
    <col min="3" max="3" width="39.5703125" style="14" customWidth="1"/>
    <col min="4" max="4" width="21.140625" style="7" customWidth="1"/>
    <col min="5" max="5" width="10.85546875" style="7" bestFit="1" customWidth="1"/>
    <col min="6" max="16384" width="9.140625" style="7"/>
  </cols>
  <sheetData>
    <row r="1" spans="1:5" ht="31.5" customHeight="1">
      <c r="A1" s="152" t="s">
        <v>163</v>
      </c>
      <c r="B1" s="152"/>
      <c r="C1" s="152"/>
      <c r="D1" s="152"/>
      <c r="E1" s="2"/>
    </row>
    <row r="2" spans="1:5" ht="13.5" customHeight="1">
      <c r="A2" s="70"/>
      <c r="B2" s="70"/>
      <c r="C2" s="70"/>
      <c r="D2" s="70"/>
      <c r="E2" s="2"/>
    </row>
    <row r="3" spans="1:5" ht="15.75">
      <c r="A3" s="11" t="s">
        <v>6</v>
      </c>
      <c r="B3" s="11" t="s">
        <v>64</v>
      </c>
      <c r="C3" s="11" t="s">
        <v>6</v>
      </c>
      <c r="D3" s="11" t="s">
        <v>64</v>
      </c>
      <c r="E3" s="2"/>
    </row>
    <row r="4" spans="1:5" ht="15.75">
      <c r="A4" s="39">
        <v>1</v>
      </c>
      <c r="B4" s="39">
        <v>2</v>
      </c>
      <c r="C4" s="39">
        <v>3</v>
      </c>
      <c r="D4" s="39">
        <v>4</v>
      </c>
      <c r="E4" s="2"/>
    </row>
    <row r="5" spans="1:5" ht="15.75">
      <c r="A5" s="24" t="s">
        <v>19</v>
      </c>
      <c r="B5" s="25">
        <f>B6+B21+B22</f>
        <v>746948542</v>
      </c>
      <c r="C5" s="24" t="s">
        <v>68</v>
      </c>
      <c r="D5" s="25">
        <f>D6+D9+D17+D25+D33+D34+D37</f>
        <v>369453557</v>
      </c>
      <c r="E5" s="2"/>
    </row>
    <row r="6" spans="1:5" s="10" customFormat="1" ht="15.75">
      <c r="A6" s="19" t="s">
        <v>9</v>
      </c>
      <c r="B6" s="26">
        <f>B7+B13+B18</f>
        <v>746575688</v>
      </c>
      <c r="C6" s="19" t="s">
        <v>1</v>
      </c>
      <c r="D6" s="19">
        <f>SUM(D7:D8)</f>
        <v>39330583</v>
      </c>
      <c r="E6" s="9"/>
    </row>
    <row r="7" spans="1:5" s="16" customFormat="1" ht="15.75">
      <c r="A7" s="27" t="s">
        <v>7</v>
      </c>
      <c r="B7" s="27">
        <f>SUM(B8:B12)</f>
        <v>210729840</v>
      </c>
      <c r="C7" s="17" t="s">
        <v>5</v>
      </c>
      <c r="D7" s="51">
        <v>16079527</v>
      </c>
      <c r="E7" s="15"/>
    </row>
    <row r="8" spans="1:5" ht="14.25">
      <c r="A8" s="17" t="s">
        <v>47</v>
      </c>
      <c r="B8" s="49">
        <v>180159040</v>
      </c>
      <c r="C8" s="17" t="s">
        <v>28</v>
      </c>
      <c r="D8" s="51">
        <v>23251056</v>
      </c>
      <c r="E8" s="2"/>
    </row>
    <row r="9" spans="1:5" ht="15.75">
      <c r="A9" s="17" t="s">
        <v>48</v>
      </c>
      <c r="B9" s="49">
        <v>27750800</v>
      </c>
      <c r="C9" s="19" t="s">
        <v>65</v>
      </c>
      <c r="D9" s="28">
        <f>SUM(D10:D16)</f>
        <v>35085352</v>
      </c>
      <c r="E9" s="2"/>
    </row>
    <row r="10" spans="1:5" ht="14.25">
      <c r="A10" s="17" t="s">
        <v>49</v>
      </c>
      <c r="B10" s="49">
        <v>1320000</v>
      </c>
      <c r="C10" s="17" t="s">
        <v>10</v>
      </c>
      <c r="D10" s="63">
        <v>23131492</v>
      </c>
      <c r="E10" s="2"/>
    </row>
    <row r="11" spans="1:5" ht="14.25">
      <c r="A11" s="49" t="s">
        <v>50</v>
      </c>
      <c r="B11" s="49">
        <v>1500000</v>
      </c>
      <c r="C11" s="17" t="s">
        <v>11</v>
      </c>
      <c r="D11" s="63">
        <v>1516620</v>
      </c>
      <c r="E11" s="2"/>
    </row>
    <row r="12" spans="1:5" ht="14.25">
      <c r="A12" s="49" t="s">
        <v>89</v>
      </c>
      <c r="B12" s="49"/>
      <c r="C12" s="17" t="s">
        <v>12</v>
      </c>
      <c r="D12" s="63">
        <v>1037240</v>
      </c>
      <c r="E12" s="2"/>
    </row>
    <row r="13" spans="1:5" s="16" customFormat="1" ht="15.75">
      <c r="A13" s="27" t="s">
        <v>8</v>
      </c>
      <c r="B13" s="27">
        <f>SUM(B14:B17)</f>
        <v>535845848</v>
      </c>
      <c r="C13" s="17" t="s">
        <v>25</v>
      </c>
      <c r="D13" s="63">
        <v>2120000</v>
      </c>
      <c r="E13" s="15"/>
    </row>
    <row r="14" spans="1:5" ht="14.25">
      <c r="A14" s="17" t="s">
        <v>47</v>
      </c>
      <c r="B14" s="17">
        <v>432332090</v>
      </c>
      <c r="C14" s="17" t="s">
        <v>43</v>
      </c>
      <c r="D14" s="63"/>
      <c r="E14" s="2"/>
    </row>
    <row r="15" spans="1:5" ht="14.25">
      <c r="A15" s="17" t="s">
        <v>48</v>
      </c>
      <c r="B15" s="17">
        <v>90220900</v>
      </c>
      <c r="C15" s="17" t="s">
        <v>24</v>
      </c>
      <c r="D15" s="63">
        <v>1310000</v>
      </c>
      <c r="E15" s="2"/>
    </row>
    <row r="16" spans="1:5" ht="14.25">
      <c r="A16" s="17" t="s">
        <v>50</v>
      </c>
      <c r="B16" s="17">
        <v>13292858</v>
      </c>
      <c r="C16" s="17" t="s">
        <v>13</v>
      </c>
      <c r="D16" s="63">
        <v>5970000</v>
      </c>
      <c r="E16" s="2"/>
    </row>
    <row r="17" spans="1:5" ht="15.75">
      <c r="A17" s="49" t="s">
        <v>89</v>
      </c>
      <c r="B17" s="49"/>
      <c r="C17" s="19" t="s">
        <v>66</v>
      </c>
      <c r="D17" s="26">
        <f t="shared" ref="D17" si="0">SUM(D18:D24)</f>
        <v>124507664</v>
      </c>
      <c r="E17" s="2"/>
    </row>
    <row r="18" spans="1:5" ht="15.75">
      <c r="A18" s="27" t="s">
        <v>60</v>
      </c>
      <c r="B18" s="27">
        <f t="shared" ref="B18" si="1">SUM(B19:B20)</f>
        <v>0</v>
      </c>
      <c r="C18" s="17" t="s">
        <v>10</v>
      </c>
      <c r="D18" s="63">
        <v>81710996</v>
      </c>
      <c r="E18" s="2"/>
    </row>
    <row r="19" spans="1:5" ht="14.25">
      <c r="A19" s="17" t="s">
        <v>61</v>
      </c>
      <c r="B19" s="64"/>
      <c r="C19" s="17" t="s">
        <v>11</v>
      </c>
      <c r="D19" s="63">
        <v>3323385</v>
      </c>
      <c r="E19" s="2"/>
    </row>
    <row r="20" spans="1:5" ht="14.25">
      <c r="A20" s="17" t="s">
        <v>62</v>
      </c>
      <c r="B20" s="17"/>
      <c r="C20" s="17" t="s">
        <v>12</v>
      </c>
      <c r="D20" s="63">
        <v>978483</v>
      </c>
      <c r="E20" s="2"/>
    </row>
    <row r="21" spans="1:5" s="10" customFormat="1" ht="17.25" customHeight="1">
      <c r="A21" s="19" t="s">
        <v>17</v>
      </c>
      <c r="B21" s="61">
        <f>'DMC-Nam 2015'!J22</f>
        <v>76312</v>
      </c>
      <c r="C21" s="17" t="s">
        <v>25</v>
      </c>
      <c r="D21" s="63">
        <v>11376300</v>
      </c>
      <c r="E21" s="9"/>
    </row>
    <row r="22" spans="1:5" s="10" customFormat="1" ht="15.75">
      <c r="A22" s="19" t="s">
        <v>18</v>
      </c>
      <c r="B22" s="26">
        <f>SUM(B23:B24)</f>
        <v>296542</v>
      </c>
      <c r="C22" s="17" t="s">
        <v>43</v>
      </c>
      <c r="D22" s="63"/>
      <c r="E22" s="9"/>
    </row>
    <row r="23" spans="1:5" ht="14.25">
      <c r="A23" s="17" t="s">
        <v>20</v>
      </c>
      <c r="B23" s="63">
        <v>296542</v>
      </c>
      <c r="C23" s="17" t="s">
        <v>24</v>
      </c>
      <c r="D23" s="63">
        <v>2812000</v>
      </c>
      <c r="E23" s="2"/>
    </row>
    <row r="24" spans="1:5" ht="14.25">
      <c r="A24" s="17" t="s">
        <v>27</v>
      </c>
      <c r="B24" s="62"/>
      <c r="C24" s="17" t="s">
        <v>13</v>
      </c>
      <c r="D24" s="63">
        <v>24306500</v>
      </c>
      <c r="E24" s="2"/>
    </row>
    <row r="25" spans="1:5" ht="15.75">
      <c r="A25" s="20"/>
      <c r="B25" s="20"/>
      <c r="C25" s="19" t="s">
        <v>2</v>
      </c>
      <c r="D25" s="26">
        <f t="shared" ref="D25" si="2">SUM(D26:D32)</f>
        <v>65447382</v>
      </c>
      <c r="E25" s="2"/>
    </row>
    <row r="26" spans="1:5" s="10" customFormat="1" ht="14.25">
      <c r="A26" s="29"/>
      <c r="B26" s="29"/>
      <c r="C26" s="17" t="s">
        <v>26</v>
      </c>
      <c r="D26" s="63">
        <v>37745000</v>
      </c>
      <c r="E26" s="9"/>
    </row>
    <row r="27" spans="1:5" s="10" customFormat="1" ht="14.25">
      <c r="A27" s="29"/>
      <c r="B27" s="29"/>
      <c r="C27" s="17" t="s">
        <v>14</v>
      </c>
      <c r="D27" s="63">
        <v>414525</v>
      </c>
      <c r="E27" s="9"/>
    </row>
    <row r="28" spans="1:5" ht="14.25">
      <c r="A28" s="20"/>
      <c r="B28" s="20"/>
      <c r="C28" s="17" t="s">
        <v>15</v>
      </c>
      <c r="D28" s="63">
        <v>26689857</v>
      </c>
      <c r="E28" s="2"/>
    </row>
    <row r="29" spans="1:5" ht="14.25">
      <c r="A29" s="20"/>
      <c r="B29" s="20"/>
      <c r="C29" s="17" t="s">
        <v>16</v>
      </c>
      <c r="D29" s="63"/>
      <c r="E29" s="2"/>
    </row>
    <row r="30" spans="1:5" ht="14.25">
      <c r="A30" s="20"/>
      <c r="B30" s="20"/>
      <c r="C30" s="17" t="s">
        <v>44</v>
      </c>
      <c r="D30" s="63"/>
      <c r="E30" s="2"/>
    </row>
    <row r="31" spans="1:5" ht="14.25">
      <c r="A31" s="20"/>
      <c r="B31" s="20"/>
      <c r="C31" s="17" t="s">
        <v>25</v>
      </c>
      <c r="D31" s="63"/>
      <c r="E31" s="2"/>
    </row>
    <row r="32" spans="1:5" ht="14.25">
      <c r="A32" s="20"/>
      <c r="B32" s="20"/>
      <c r="C32" s="17" t="s">
        <v>13</v>
      </c>
      <c r="D32" s="63">
        <v>598000</v>
      </c>
      <c r="E32" s="2"/>
    </row>
    <row r="33" spans="1:6" ht="15.75">
      <c r="A33" s="20"/>
      <c r="B33" s="20"/>
      <c r="C33" s="19" t="s">
        <v>3</v>
      </c>
      <c r="D33" s="72">
        <v>61132170</v>
      </c>
      <c r="E33" s="2"/>
    </row>
    <row r="34" spans="1:6" ht="15.75">
      <c r="A34" s="20"/>
      <c r="B34" s="20"/>
      <c r="C34" s="19" t="s">
        <v>4</v>
      </c>
      <c r="D34" s="19">
        <f t="shared" ref="D34" si="3">SUM(D35:D36)</f>
        <v>42656513</v>
      </c>
      <c r="E34" s="2"/>
    </row>
    <row r="35" spans="1:6" s="10" customFormat="1" ht="14.25">
      <c r="A35" s="29"/>
      <c r="B35" s="29"/>
      <c r="C35" s="17" t="s">
        <v>35</v>
      </c>
      <c r="D35" s="64"/>
      <c r="E35" s="9"/>
    </row>
    <row r="36" spans="1:6" ht="14.25">
      <c r="A36" s="20"/>
      <c r="B36" s="20"/>
      <c r="C36" s="17" t="s">
        <v>63</v>
      </c>
      <c r="D36" s="63">
        <v>42656513</v>
      </c>
      <c r="E36" s="2"/>
    </row>
    <row r="37" spans="1:6" ht="15.75">
      <c r="A37" s="20"/>
      <c r="B37" s="20"/>
      <c r="C37" s="19" t="s">
        <v>67</v>
      </c>
      <c r="D37" s="26">
        <f>SUM(D38:D41)</f>
        <v>1293893</v>
      </c>
      <c r="E37" s="2"/>
    </row>
    <row r="38" spans="1:6" ht="14.25">
      <c r="A38" s="20"/>
      <c r="B38" s="20"/>
      <c r="C38" s="17" t="s">
        <v>21</v>
      </c>
      <c r="D38" s="63">
        <v>1293893</v>
      </c>
      <c r="E38" s="2"/>
    </row>
    <row r="39" spans="1:6" ht="14.25">
      <c r="A39" s="20"/>
      <c r="B39" s="20"/>
      <c r="C39" s="17" t="s">
        <v>22</v>
      </c>
      <c r="D39" s="63"/>
      <c r="E39" s="2"/>
    </row>
    <row r="40" spans="1:6" ht="14.25">
      <c r="A40" s="20"/>
      <c r="B40" s="20"/>
      <c r="C40" s="17" t="s">
        <v>23</v>
      </c>
      <c r="D40" s="63"/>
      <c r="E40" s="2"/>
    </row>
    <row r="41" spans="1:6" ht="14.25">
      <c r="A41" s="20"/>
      <c r="B41" s="20"/>
      <c r="C41" s="17" t="s">
        <v>42</v>
      </c>
      <c r="D41" s="64"/>
      <c r="E41" s="2"/>
    </row>
    <row r="42" spans="1:6" s="6" customFormat="1" ht="17.25">
      <c r="A42" s="31" t="s">
        <v>69</v>
      </c>
      <c r="B42" s="153">
        <f>B5-D5</f>
        <v>377494985</v>
      </c>
      <c r="C42" s="153"/>
      <c r="D42" s="153"/>
      <c r="E42" s="51">
        <f>'DMC-Nam 2015'!J61</f>
        <v>377494505</v>
      </c>
      <c r="F42" s="51">
        <f>B42-E42</f>
        <v>480</v>
      </c>
    </row>
    <row r="44" spans="1:6" ht="15.75">
      <c r="A44" s="33" t="s">
        <v>70</v>
      </c>
      <c r="B44" s="33" t="s">
        <v>71</v>
      </c>
    </row>
    <row r="45" spans="1:6" ht="16.5" customHeight="1">
      <c r="A45" s="35" t="s">
        <v>55</v>
      </c>
      <c r="B45" s="35">
        <v>301250000</v>
      </c>
    </row>
    <row r="46" spans="1:6" ht="16.5" customHeight="1">
      <c r="A46" s="17" t="s">
        <v>171</v>
      </c>
      <c r="B46" s="17">
        <v>3700000000</v>
      </c>
    </row>
    <row r="47" spans="1:6" ht="18" customHeight="1">
      <c r="A47" s="37" t="s">
        <v>59</v>
      </c>
      <c r="B47" s="36">
        <f>B45+B46</f>
        <v>4001250000</v>
      </c>
    </row>
    <row r="50" spans="1:5" ht="15.75">
      <c r="A50" s="33" t="s">
        <v>51</v>
      </c>
      <c r="B50" s="33" t="s">
        <v>71</v>
      </c>
    </row>
    <row r="51" spans="1:5" s="14" customFormat="1" ht="19.5" customHeight="1">
      <c r="A51" s="55" t="s">
        <v>77</v>
      </c>
      <c r="B51" s="55">
        <v>25899500</v>
      </c>
      <c r="D51" s="7"/>
      <c r="E51" s="7"/>
    </row>
    <row r="52" spans="1:5" s="14" customFormat="1" ht="19.5" customHeight="1">
      <c r="A52" s="55" t="s">
        <v>78</v>
      </c>
      <c r="B52" s="55">
        <v>9389750</v>
      </c>
      <c r="D52" s="7"/>
      <c r="E52" s="7"/>
    </row>
    <row r="53" spans="1:5" s="14" customFormat="1" ht="19.5" customHeight="1">
      <c r="A53" s="55" t="s">
        <v>85</v>
      </c>
      <c r="B53" s="55">
        <v>13674100</v>
      </c>
      <c r="D53" s="7"/>
      <c r="E53" s="7"/>
    </row>
    <row r="54" spans="1:5" s="14" customFormat="1" ht="19.5" customHeight="1">
      <c r="A54" s="55" t="s">
        <v>180</v>
      </c>
      <c r="B54" s="55">
        <v>13084480</v>
      </c>
      <c r="D54" s="7"/>
      <c r="E54" s="7"/>
    </row>
    <row r="55" spans="1:5" s="14" customFormat="1" ht="19.5" customHeight="1">
      <c r="A55" s="55" t="s">
        <v>86</v>
      </c>
      <c r="B55" s="55">
        <v>35702650</v>
      </c>
      <c r="D55" s="7"/>
      <c r="E55" s="7"/>
    </row>
    <row r="56" spans="1:5" s="14" customFormat="1" ht="19.5" customHeight="1">
      <c r="A56" s="55" t="s">
        <v>175</v>
      </c>
      <c r="B56" s="55">
        <v>41411492</v>
      </c>
      <c r="D56" s="7"/>
      <c r="E56" s="7"/>
    </row>
    <row r="57" spans="1:5" s="14" customFormat="1" ht="19.5" customHeight="1">
      <c r="A57" s="55" t="s">
        <v>84</v>
      </c>
      <c r="B57" s="55">
        <v>27720850</v>
      </c>
      <c r="D57" s="7"/>
      <c r="E57" s="7"/>
    </row>
    <row r="58" spans="1:5" s="14" customFormat="1" ht="19.5" customHeight="1">
      <c r="A58" s="55" t="s">
        <v>88</v>
      </c>
      <c r="B58" s="55">
        <v>56023422</v>
      </c>
      <c r="D58" s="7"/>
      <c r="E58" s="7"/>
    </row>
    <row r="59" spans="1:5" s="14" customFormat="1" ht="19.5" customHeight="1">
      <c r="A59" s="55" t="s">
        <v>179</v>
      </c>
      <c r="B59" s="55">
        <v>6647700</v>
      </c>
      <c r="D59" s="7"/>
      <c r="E59" s="7"/>
    </row>
    <row r="60" spans="1:5" s="14" customFormat="1" ht="19.5" customHeight="1">
      <c r="A60" s="55" t="s">
        <v>176</v>
      </c>
      <c r="B60" s="55">
        <v>41215570</v>
      </c>
      <c r="D60" s="7"/>
      <c r="E60" s="7"/>
    </row>
    <row r="61" spans="1:5" s="14" customFormat="1" ht="15.75">
      <c r="A61" s="37" t="s">
        <v>59</v>
      </c>
      <c r="B61" s="36">
        <f>SUM(B51:B60)</f>
        <v>270769514</v>
      </c>
      <c r="D61" s="7"/>
      <c r="E61" s="7"/>
    </row>
    <row r="63" spans="1:5" s="14" customFormat="1" ht="15.75">
      <c r="A63" s="47" t="s">
        <v>74</v>
      </c>
      <c r="B63" s="38"/>
      <c r="D63" s="7"/>
      <c r="E63" s="7"/>
    </row>
    <row r="64" spans="1:5" s="14" customFormat="1">
      <c r="A64" s="23"/>
      <c r="B64" s="7"/>
      <c r="D64" s="7"/>
      <c r="E64" s="7"/>
    </row>
    <row r="65" spans="1:5" s="14" customFormat="1">
      <c r="A65" s="23"/>
      <c r="B65" s="7"/>
      <c r="D65" s="7"/>
      <c r="E65" s="7"/>
    </row>
    <row r="66" spans="1:5" s="14" customFormat="1">
      <c r="A66" s="23"/>
      <c r="B66" s="7"/>
      <c r="D66" s="7"/>
      <c r="E66" s="7"/>
    </row>
    <row r="67" spans="1:5" s="14" customFormat="1">
      <c r="A67" s="48" t="s">
        <v>181</v>
      </c>
      <c r="B67" s="7"/>
      <c r="D67" s="7"/>
      <c r="E67" s="7"/>
    </row>
  </sheetData>
  <mergeCells count="2">
    <mergeCell ref="A1:D1"/>
    <mergeCell ref="B42:D42"/>
  </mergeCells>
  <pageMargins left="0.86" right="0.14000000000000001" top="0.17" bottom="0.09" header="0.16" footer="0.09"/>
  <pageSetup scale="7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FFFF"/>
  </sheetPr>
  <dimension ref="A1:E68"/>
  <sheetViews>
    <sheetView workbookViewId="0">
      <selection activeCell="C47" sqref="C47"/>
    </sheetView>
  </sheetViews>
  <sheetFormatPr defaultRowHeight="12.75"/>
  <cols>
    <col min="1" max="1" width="44.85546875" style="7" customWidth="1"/>
    <col min="2" max="2" width="17.85546875" style="7" customWidth="1"/>
    <col min="3" max="3" width="39.5703125" style="14" customWidth="1"/>
    <col min="4" max="4" width="21.140625" style="7" customWidth="1"/>
    <col min="5" max="16384" width="9.140625" style="7"/>
  </cols>
  <sheetData>
    <row r="1" spans="1:5" ht="31.5" customHeight="1">
      <c r="A1" s="152" t="s">
        <v>162</v>
      </c>
      <c r="B1" s="152"/>
      <c r="C1" s="152"/>
      <c r="D1" s="152"/>
      <c r="E1" s="2"/>
    </row>
    <row r="2" spans="1:5" ht="13.5" customHeight="1">
      <c r="A2" s="70"/>
      <c r="B2" s="70"/>
      <c r="C2" s="70"/>
      <c r="D2" s="70"/>
      <c r="E2" s="2"/>
    </row>
    <row r="3" spans="1:5" ht="15.75">
      <c r="A3" s="11" t="s">
        <v>6</v>
      </c>
      <c r="B3" s="11" t="s">
        <v>64</v>
      </c>
      <c r="C3" s="11" t="s">
        <v>6</v>
      </c>
      <c r="D3" s="11" t="s">
        <v>64</v>
      </c>
      <c r="E3" s="2"/>
    </row>
    <row r="4" spans="1:5" ht="15.75">
      <c r="A4" s="39">
        <v>1</v>
      </c>
      <c r="B4" s="39">
        <v>2</v>
      </c>
      <c r="C4" s="39">
        <v>3</v>
      </c>
      <c r="D4" s="39">
        <v>4</v>
      </c>
      <c r="E4" s="2"/>
    </row>
    <row r="5" spans="1:5" ht="15.75">
      <c r="A5" s="24" t="s">
        <v>19</v>
      </c>
      <c r="B5" s="25">
        <f>B6+B21+B22</f>
        <v>982269164</v>
      </c>
      <c r="C5" s="24" t="s">
        <v>68</v>
      </c>
      <c r="D5" s="25">
        <f>D6+D9+D17+D25+D33+D34+D37</f>
        <v>356399872</v>
      </c>
      <c r="E5" s="2"/>
    </row>
    <row r="6" spans="1:5" s="10" customFormat="1" ht="15.75">
      <c r="A6" s="19" t="s">
        <v>9</v>
      </c>
      <c r="B6" s="26">
        <f>B7+B13+B18</f>
        <v>979112998</v>
      </c>
      <c r="C6" s="19" t="s">
        <v>1</v>
      </c>
      <c r="D6" s="19">
        <f>SUM(D7:D8)</f>
        <v>32067240</v>
      </c>
      <c r="E6" s="9"/>
    </row>
    <row r="7" spans="1:5" s="16" customFormat="1" ht="15.75">
      <c r="A7" s="27" t="s">
        <v>7</v>
      </c>
      <c r="B7" s="27">
        <f>SUM(B8:B12)</f>
        <v>206289297</v>
      </c>
      <c r="C7" s="17" t="s">
        <v>5</v>
      </c>
      <c r="D7" s="51">
        <v>2284962</v>
      </c>
      <c r="E7" s="15"/>
    </row>
    <row r="8" spans="1:5" ht="14.25">
      <c r="A8" s="17" t="s">
        <v>47</v>
      </c>
      <c r="B8" s="49">
        <v>181055697</v>
      </c>
      <c r="C8" s="17" t="s">
        <v>28</v>
      </c>
      <c r="D8" s="51">
        <v>29782278</v>
      </c>
      <c r="E8" s="2"/>
    </row>
    <row r="9" spans="1:5" ht="15.75">
      <c r="A9" s="17" t="s">
        <v>48</v>
      </c>
      <c r="B9" s="49">
        <v>22853600</v>
      </c>
      <c r="C9" s="19" t="s">
        <v>65</v>
      </c>
      <c r="D9" s="28">
        <f>SUM(D10:D16)</f>
        <v>39594576</v>
      </c>
      <c r="E9" s="2"/>
    </row>
    <row r="10" spans="1:5" ht="14.25">
      <c r="A10" s="17" t="s">
        <v>49</v>
      </c>
      <c r="B10" s="49">
        <v>880000</v>
      </c>
      <c r="C10" s="17" t="s">
        <v>10</v>
      </c>
      <c r="D10" s="63">
        <v>10841113</v>
      </c>
      <c r="E10" s="2"/>
    </row>
    <row r="11" spans="1:5" ht="14.25">
      <c r="A11" s="49" t="s">
        <v>50</v>
      </c>
      <c r="B11" s="49">
        <v>1500000</v>
      </c>
      <c r="C11" s="17" t="s">
        <v>11</v>
      </c>
      <c r="D11" s="63">
        <v>1458315</v>
      </c>
      <c r="E11" s="2"/>
    </row>
    <row r="12" spans="1:5" ht="14.25">
      <c r="A12" s="49" t="s">
        <v>89</v>
      </c>
      <c r="B12" s="49"/>
      <c r="C12" s="17" t="s">
        <v>12</v>
      </c>
      <c r="D12" s="63">
        <v>1035700</v>
      </c>
      <c r="E12" s="2"/>
    </row>
    <row r="13" spans="1:5" s="16" customFormat="1" ht="15.75">
      <c r="A13" s="27" t="s">
        <v>8</v>
      </c>
      <c r="B13" s="27">
        <f>SUM(B14:B17)</f>
        <v>772823701</v>
      </c>
      <c r="C13" s="17" t="s">
        <v>25</v>
      </c>
      <c r="D13" s="63">
        <v>17439999</v>
      </c>
      <c r="E13" s="15"/>
    </row>
    <row r="14" spans="1:5" ht="14.25">
      <c r="A14" s="17" t="s">
        <v>47</v>
      </c>
      <c r="B14" s="17">
        <v>662874529</v>
      </c>
      <c r="C14" s="17" t="s">
        <v>43</v>
      </c>
      <c r="D14" s="64"/>
      <c r="E14" s="2"/>
    </row>
    <row r="15" spans="1:5" ht="14.25">
      <c r="A15" s="17" t="s">
        <v>48</v>
      </c>
      <c r="B15" s="17">
        <v>96130650</v>
      </c>
      <c r="C15" s="17" t="s">
        <v>24</v>
      </c>
      <c r="D15" s="63"/>
      <c r="E15" s="2"/>
    </row>
    <row r="16" spans="1:5" ht="14.25">
      <c r="A16" s="17" t="s">
        <v>50</v>
      </c>
      <c r="B16" s="17">
        <v>13818522</v>
      </c>
      <c r="C16" s="17" t="s">
        <v>13</v>
      </c>
      <c r="D16" s="63">
        <v>8819449</v>
      </c>
      <c r="E16" s="2"/>
    </row>
    <row r="17" spans="1:5" ht="15.75">
      <c r="A17" s="49" t="s">
        <v>89</v>
      </c>
      <c r="B17" s="49"/>
      <c r="C17" s="19" t="s">
        <v>66</v>
      </c>
      <c r="D17" s="26">
        <f t="shared" ref="D17" si="0">SUM(D18:D24)</f>
        <v>183345230</v>
      </c>
      <c r="E17" s="2"/>
    </row>
    <row r="18" spans="1:5" ht="15.75">
      <c r="A18" s="27" t="s">
        <v>60</v>
      </c>
      <c r="B18" s="27">
        <f t="shared" ref="B18" si="1">SUM(B19:B20)</f>
        <v>0</v>
      </c>
      <c r="C18" s="17" t="s">
        <v>10</v>
      </c>
      <c r="D18" s="63">
        <v>83822441</v>
      </c>
      <c r="E18" s="2"/>
    </row>
    <row r="19" spans="1:5" ht="14.25">
      <c r="A19" s="17" t="s">
        <v>61</v>
      </c>
      <c r="B19" s="64"/>
      <c r="C19" s="17" t="s">
        <v>11</v>
      </c>
      <c r="D19" s="63">
        <v>8940100</v>
      </c>
      <c r="E19" s="2"/>
    </row>
    <row r="20" spans="1:5" ht="14.25">
      <c r="A20" s="17" t="s">
        <v>62</v>
      </c>
      <c r="B20" s="17"/>
      <c r="C20" s="17" t="s">
        <v>12</v>
      </c>
      <c r="D20" s="63">
        <v>1023309</v>
      </c>
      <c r="E20" s="2"/>
    </row>
    <row r="21" spans="1:5" s="10" customFormat="1" ht="17.25" customHeight="1">
      <c r="A21" s="19" t="s">
        <v>17</v>
      </c>
      <c r="B21" s="61">
        <v>171250</v>
      </c>
      <c r="C21" s="17" t="s">
        <v>25</v>
      </c>
      <c r="D21" s="63">
        <v>28000000</v>
      </c>
      <c r="E21" s="9"/>
    </row>
    <row r="22" spans="1:5" s="10" customFormat="1" ht="15.75">
      <c r="A22" s="19" t="s">
        <v>18</v>
      </c>
      <c r="B22" s="26">
        <f>SUM(B23:B24)</f>
        <v>2984916</v>
      </c>
      <c r="C22" s="17" t="s">
        <v>43</v>
      </c>
      <c r="D22" s="64"/>
      <c r="E22" s="9"/>
    </row>
    <row r="23" spans="1:5" ht="14.25">
      <c r="A23" s="17" t="s">
        <v>20</v>
      </c>
      <c r="B23" s="64">
        <v>2984916</v>
      </c>
      <c r="C23" s="17" t="s">
        <v>24</v>
      </c>
      <c r="D23" s="63"/>
      <c r="E23" s="2"/>
    </row>
    <row r="24" spans="1:5" ht="14.25">
      <c r="A24" s="17" t="s">
        <v>27</v>
      </c>
      <c r="B24" s="62"/>
      <c r="C24" s="17" t="s">
        <v>13</v>
      </c>
      <c r="D24" s="63">
        <v>61559380</v>
      </c>
      <c r="E24" s="2"/>
    </row>
    <row r="25" spans="1:5" ht="15.75">
      <c r="A25" s="20"/>
      <c r="B25" s="20"/>
      <c r="C25" s="19" t="s">
        <v>2</v>
      </c>
      <c r="D25" s="26">
        <f t="shared" ref="D25" si="2">SUM(D26:D32)</f>
        <v>26086510</v>
      </c>
      <c r="E25" s="2"/>
    </row>
    <row r="26" spans="1:5" s="10" customFormat="1" ht="14.25">
      <c r="A26" s="29"/>
      <c r="B26" s="29"/>
      <c r="C26" s="17" t="s">
        <v>26</v>
      </c>
      <c r="D26" s="63">
        <v>23511000</v>
      </c>
      <c r="E26" s="9"/>
    </row>
    <row r="27" spans="1:5" s="10" customFormat="1" ht="14.25">
      <c r="A27" s="29"/>
      <c r="B27" s="29"/>
      <c r="C27" s="17" t="s">
        <v>14</v>
      </c>
      <c r="D27" s="63">
        <v>125510</v>
      </c>
      <c r="E27" s="9"/>
    </row>
    <row r="28" spans="1:5" ht="14.25">
      <c r="A28" s="20"/>
      <c r="B28" s="20"/>
      <c r="C28" s="17" t="s">
        <v>15</v>
      </c>
      <c r="D28" s="63"/>
      <c r="E28" s="2"/>
    </row>
    <row r="29" spans="1:5" ht="14.25">
      <c r="A29" s="20"/>
      <c r="B29" s="20"/>
      <c r="C29" s="17" t="s">
        <v>16</v>
      </c>
      <c r="D29" s="63"/>
      <c r="E29" s="2"/>
    </row>
    <row r="30" spans="1:5" ht="14.25">
      <c r="A30" s="20"/>
      <c r="B30" s="20"/>
      <c r="C30" s="17" t="s">
        <v>44</v>
      </c>
      <c r="D30" s="63"/>
      <c r="E30" s="2"/>
    </row>
    <row r="31" spans="1:5" ht="14.25">
      <c r="A31" s="20"/>
      <c r="B31" s="20"/>
      <c r="C31" s="17" t="s">
        <v>25</v>
      </c>
      <c r="D31" s="63"/>
      <c r="E31" s="2"/>
    </row>
    <row r="32" spans="1:5" ht="14.25">
      <c r="A32" s="20"/>
      <c r="B32" s="20"/>
      <c r="C32" s="17" t="s">
        <v>13</v>
      </c>
      <c r="D32" s="63">
        <v>2450000</v>
      </c>
      <c r="E32" s="2"/>
    </row>
    <row r="33" spans="1:5" ht="15.75">
      <c r="A33" s="20"/>
      <c r="B33" s="20"/>
      <c r="C33" s="19" t="s">
        <v>3</v>
      </c>
      <c r="D33" s="72">
        <v>50026742</v>
      </c>
      <c r="E33" s="2"/>
    </row>
    <row r="34" spans="1:5" ht="15.75">
      <c r="A34" s="20"/>
      <c r="B34" s="20"/>
      <c r="C34" s="19" t="s">
        <v>4</v>
      </c>
      <c r="D34" s="19">
        <f t="shared" ref="D34" si="3">SUM(D35:D36)</f>
        <v>1760000</v>
      </c>
      <c r="E34" s="2"/>
    </row>
    <row r="35" spans="1:5" s="10" customFormat="1" ht="14.25">
      <c r="A35" s="29"/>
      <c r="B35" s="29"/>
      <c r="C35" s="17" t="s">
        <v>35</v>
      </c>
      <c r="D35" s="64">
        <v>1760000</v>
      </c>
      <c r="E35" s="9"/>
    </row>
    <row r="36" spans="1:5" ht="14.25">
      <c r="A36" s="20"/>
      <c r="B36" s="20"/>
      <c r="C36" s="17" t="s">
        <v>63</v>
      </c>
      <c r="D36" s="64"/>
      <c r="E36" s="2"/>
    </row>
    <row r="37" spans="1:5" ht="15.75">
      <c r="A37" s="20"/>
      <c r="B37" s="20"/>
      <c r="C37" s="19" t="s">
        <v>67</v>
      </c>
      <c r="D37" s="26">
        <f>SUM(D38:D41)</f>
        <v>23519574</v>
      </c>
      <c r="E37" s="2"/>
    </row>
    <row r="38" spans="1:5" ht="14.25">
      <c r="A38" s="20"/>
      <c r="B38" s="20"/>
      <c r="C38" s="17" t="s">
        <v>21</v>
      </c>
      <c r="D38" s="63">
        <v>371574</v>
      </c>
      <c r="E38" s="2"/>
    </row>
    <row r="39" spans="1:5" ht="14.25">
      <c r="A39" s="20"/>
      <c r="B39" s="20"/>
      <c r="C39" s="17" t="s">
        <v>22</v>
      </c>
      <c r="D39" s="63">
        <v>23148000</v>
      </c>
      <c r="E39" s="2"/>
    </row>
    <row r="40" spans="1:5" ht="14.25">
      <c r="A40" s="20"/>
      <c r="B40" s="20"/>
      <c r="C40" s="17" t="s">
        <v>23</v>
      </c>
      <c r="D40" s="64"/>
      <c r="E40" s="2"/>
    </row>
    <row r="41" spans="1:5" ht="14.25">
      <c r="A41" s="20"/>
      <c r="B41" s="20"/>
      <c r="C41" s="17" t="s">
        <v>42</v>
      </c>
      <c r="D41" s="64"/>
      <c r="E41" s="2"/>
    </row>
    <row r="42" spans="1:5" s="6" customFormat="1" ht="17.25">
      <c r="A42" s="31" t="s">
        <v>69</v>
      </c>
      <c r="B42" s="153">
        <f>B5-D5</f>
        <v>625869292</v>
      </c>
      <c r="C42" s="153"/>
      <c r="D42" s="153"/>
      <c r="E42" s="21"/>
    </row>
    <row r="44" spans="1:5" ht="15.75">
      <c r="A44" s="33" t="s">
        <v>70</v>
      </c>
      <c r="B44" s="33" t="s">
        <v>71</v>
      </c>
    </row>
    <row r="45" spans="1:5" ht="16.5" customHeight="1">
      <c r="A45" s="35" t="s">
        <v>55</v>
      </c>
      <c r="B45" s="35">
        <v>201316410</v>
      </c>
    </row>
    <row r="46" spans="1:5" ht="16.5" customHeight="1">
      <c r="A46" s="17" t="s">
        <v>56</v>
      </c>
      <c r="B46" s="17">
        <v>5500000000</v>
      </c>
    </row>
    <row r="47" spans="1:5" ht="18" customHeight="1">
      <c r="A47" s="37" t="s">
        <v>59</v>
      </c>
      <c r="B47" s="36">
        <f>B45+B46</f>
        <v>5701316410</v>
      </c>
    </row>
    <row r="50" spans="1:5" ht="15.75">
      <c r="A50" s="33" t="s">
        <v>51</v>
      </c>
      <c r="B50" s="33" t="s">
        <v>71</v>
      </c>
    </row>
    <row r="51" spans="1:5" ht="19.5" customHeight="1">
      <c r="A51" s="32" t="s">
        <v>75</v>
      </c>
      <c r="B51" s="32">
        <v>8096550</v>
      </c>
    </row>
    <row r="52" spans="1:5" ht="19.5" customHeight="1">
      <c r="A52" s="32" t="s">
        <v>177</v>
      </c>
      <c r="B52" s="32">
        <v>11252770</v>
      </c>
    </row>
    <row r="53" spans="1:5" s="14" customFormat="1" ht="19.5" customHeight="1">
      <c r="A53" s="49" t="s">
        <v>77</v>
      </c>
      <c r="B53" s="49">
        <v>17072550</v>
      </c>
      <c r="D53" s="7"/>
      <c r="E53" s="7"/>
    </row>
    <row r="54" spans="1:5" s="14" customFormat="1" ht="19.5" customHeight="1">
      <c r="A54" s="55" t="s">
        <v>78</v>
      </c>
      <c r="B54" s="55">
        <v>18671700</v>
      </c>
      <c r="D54" s="7"/>
      <c r="E54" s="7"/>
    </row>
    <row r="55" spans="1:5" s="14" customFormat="1" ht="19.5" customHeight="1">
      <c r="A55" s="55" t="s">
        <v>85</v>
      </c>
      <c r="B55" s="55">
        <v>13500850</v>
      </c>
      <c r="D55" s="7"/>
      <c r="E55" s="7"/>
    </row>
    <row r="56" spans="1:5" s="14" customFormat="1" ht="19.5" customHeight="1">
      <c r="A56" s="55" t="s">
        <v>178</v>
      </c>
      <c r="B56" s="55">
        <v>3888850</v>
      </c>
      <c r="D56" s="7"/>
      <c r="E56" s="7"/>
    </row>
    <row r="57" spans="1:5" s="14" customFormat="1" ht="19.5" customHeight="1">
      <c r="A57" s="55" t="s">
        <v>82</v>
      </c>
      <c r="B57" s="55">
        <v>159507600</v>
      </c>
      <c r="D57" s="7"/>
      <c r="E57" s="7"/>
    </row>
    <row r="58" spans="1:5" s="14" customFormat="1" ht="19.5" customHeight="1">
      <c r="A58" s="55" t="s">
        <v>86</v>
      </c>
      <c r="B58" s="55">
        <v>17838580</v>
      </c>
      <c r="D58" s="7"/>
      <c r="E58" s="7"/>
    </row>
    <row r="59" spans="1:5" s="14" customFormat="1" ht="19.5" customHeight="1">
      <c r="A59" s="55" t="str">
        <f>'[1]PT-10-15'!$B$51</f>
        <v>CTY TNHH MTV TRUYEÀN THOÂNG POSE</v>
      </c>
      <c r="B59" s="55">
        <f>'[1]PT-10-15'!$L$51</f>
        <v>20445190</v>
      </c>
      <c r="D59" s="7"/>
      <c r="E59" s="7"/>
    </row>
    <row r="60" spans="1:5" s="14" customFormat="1" ht="19.5" customHeight="1">
      <c r="A60" s="55" t="s">
        <v>88</v>
      </c>
      <c r="B60" s="55">
        <f>'[1]PT-10-15'!$L$54</f>
        <v>58136499</v>
      </c>
      <c r="D60" s="7"/>
      <c r="E60" s="7"/>
    </row>
    <row r="61" spans="1:5" s="14" customFormat="1" ht="19.5" customHeight="1">
      <c r="A61" s="55" t="str">
        <f>'[1]PT-10-15'!$B$58</f>
        <v>CTY TNHH POSE EVENT</v>
      </c>
      <c r="B61" s="55">
        <f>'[1]PT-10-15'!$L$58</f>
        <v>41281020</v>
      </c>
      <c r="D61" s="7"/>
      <c r="E61" s="7"/>
    </row>
    <row r="62" spans="1:5" s="14" customFormat="1" ht="15.75">
      <c r="A62" s="37" t="s">
        <v>59</v>
      </c>
      <c r="B62" s="36">
        <f>SUM(B51:B61)</f>
        <v>369692159</v>
      </c>
      <c r="D62" s="7"/>
      <c r="E62" s="7"/>
    </row>
    <row r="64" spans="1:5" s="14" customFormat="1" ht="15.75">
      <c r="A64" s="47" t="s">
        <v>74</v>
      </c>
      <c r="B64" s="38"/>
      <c r="D64" s="7"/>
      <c r="E64" s="7"/>
    </row>
    <row r="65" spans="1:5" s="14" customFormat="1">
      <c r="A65" s="23"/>
      <c r="B65" s="7"/>
      <c r="D65" s="7"/>
      <c r="E65" s="7"/>
    </row>
    <row r="66" spans="1:5" s="14" customFormat="1">
      <c r="A66" s="23"/>
      <c r="B66" s="7"/>
      <c r="D66" s="7"/>
      <c r="E66" s="7"/>
    </row>
    <row r="67" spans="1:5" s="14" customFormat="1">
      <c r="A67" s="23"/>
      <c r="B67" s="7"/>
      <c r="D67" s="7"/>
      <c r="E67" s="7"/>
    </row>
    <row r="68" spans="1:5" s="14" customFormat="1">
      <c r="A68" s="48" t="s">
        <v>181</v>
      </c>
      <c r="B68" s="7"/>
      <c r="D68" s="7"/>
      <c r="E68" s="7"/>
    </row>
  </sheetData>
  <mergeCells count="2">
    <mergeCell ref="A1:D1"/>
    <mergeCell ref="B42:D42"/>
  </mergeCells>
  <pageMargins left="0.86" right="0.14000000000000001" top="0.17" bottom="0.09" header="0.16" footer="0.09"/>
  <pageSetup scale="7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FFFF"/>
  </sheetPr>
  <dimension ref="A1:E69"/>
  <sheetViews>
    <sheetView topLeftCell="A40" workbookViewId="0">
      <selection activeCell="C47" sqref="C47"/>
    </sheetView>
  </sheetViews>
  <sheetFormatPr defaultRowHeight="12.75"/>
  <cols>
    <col min="1" max="1" width="44.85546875" style="7" customWidth="1"/>
    <col min="2" max="2" width="17.85546875" style="7" customWidth="1"/>
    <col min="3" max="3" width="39.5703125" style="14" customWidth="1"/>
    <col min="4" max="4" width="21.140625" style="7" customWidth="1"/>
    <col min="5" max="16384" width="9.140625" style="7"/>
  </cols>
  <sheetData>
    <row r="1" spans="1:5" ht="31.5" customHeight="1">
      <c r="A1" s="152" t="s">
        <v>161</v>
      </c>
      <c r="B1" s="152"/>
      <c r="C1" s="152"/>
      <c r="D1" s="152"/>
      <c r="E1" s="2"/>
    </row>
    <row r="2" spans="1:5" ht="13.5" customHeight="1">
      <c r="A2" s="70"/>
      <c r="B2" s="70"/>
      <c r="C2" s="70"/>
      <c r="D2" s="70"/>
      <c r="E2" s="2"/>
    </row>
    <row r="3" spans="1:5" ht="15.75">
      <c r="A3" s="11" t="s">
        <v>6</v>
      </c>
      <c r="B3" s="11" t="s">
        <v>64</v>
      </c>
      <c r="C3" s="11" t="s">
        <v>6</v>
      </c>
      <c r="D3" s="11" t="s">
        <v>64</v>
      </c>
      <c r="E3" s="2"/>
    </row>
    <row r="4" spans="1:5" ht="15.75">
      <c r="A4" s="39">
        <v>1</v>
      </c>
      <c r="B4" s="39">
        <v>2</v>
      </c>
      <c r="C4" s="39">
        <v>3</v>
      </c>
      <c r="D4" s="39">
        <v>4</v>
      </c>
      <c r="E4" s="2"/>
    </row>
    <row r="5" spans="1:5" ht="15.75">
      <c r="A5" s="24" t="s">
        <v>19</v>
      </c>
      <c r="B5" s="25">
        <f>B6+B21+B22</f>
        <v>931292553</v>
      </c>
      <c r="C5" s="24" t="s">
        <v>68</v>
      </c>
      <c r="D5" s="25">
        <f>D6+D9+D17+D25+D33+D34+D37</f>
        <v>280587932</v>
      </c>
      <c r="E5" s="2"/>
    </row>
    <row r="6" spans="1:5" s="10" customFormat="1" ht="15.75">
      <c r="A6" s="19" t="s">
        <v>9</v>
      </c>
      <c r="B6" s="26">
        <f>B7+B13+B18</f>
        <v>930449491</v>
      </c>
      <c r="C6" s="19" t="s">
        <v>1</v>
      </c>
      <c r="D6" s="19">
        <f>SUM(D7:D8)</f>
        <v>31842578</v>
      </c>
      <c r="E6" s="9"/>
    </row>
    <row r="7" spans="1:5" s="16" customFormat="1" ht="15.75">
      <c r="A7" s="27" t="s">
        <v>7</v>
      </c>
      <c r="B7" s="27">
        <f>SUM(B8:B12)</f>
        <v>215224990</v>
      </c>
      <c r="C7" s="17" t="s">
        <v>5</v>
      </c>
      <c r="D7" s="51">
        <v>2237123</v>
      </c>
      <c r="E7" s="15"/>
    </row>
    <row r="8" spans="1:5" ht="14.25">
      <c r="A8" s="17" t="s">
        <v>47</v>
      </c>
      <c r="B8" s="49">
        <v>178087190</v>
      </c>
      <c r="C8" s="17" t="s">
        <v>28</v>
      </c>
      <c r="D8" s="51">
        <v>29605455</v>
      </c>
      <c r="E8" s="2"/>
    </row>
    <row r="9" spans="1:5" ht="15.75">
      <c r="A9" s="17" t="s">
        <v>48</v>
      </c>
      <c r="B9" s="49">
        <v>23669800</v>
      </c>
      <c r="C9" s="19" t="s">
        <v>65</v>
      </c>
      <c r="D9" s="28">
        <f>SUM(D10:D16)</f>
        <v>50735758</v>
      </c>
      <c r="E9" s="2"/>
    </row>
    <row r="10" spans="1:5" ht="14.25">
      <c r="A10" s="17" t="s">
        <v>49</v>
      </c>
      <c r="B10" s="49">
        <v>880000</v>
      </c>
      <c r="C10" s="17" t="s">
        <v>10</v>
      </c>
      <c r="D10" s="63">
        <v>33284638</v>
      </c>
      <c r="E10" s="2"/>
    </row>
    <row r="11" spans="1:5" ht="14.25">
      <c r="A11" s="49" t="s">
        <v>50</v>
      </c>
      <c r="B11" s="49"/>
      <c r="C11" s="17" t="s">
        <v>11</v>
      </c>
      <c r="D11" s="63"/>
      <c r="E11" s="2"/>
    </row>
    <row r="12" spans="1:5" ht="14.25">
      <c r="A12" s="49" t="s">
        <v>89</v>
      </c>
      <c r="B12" s="49">
        <v>12588000</v>
      </c>
      <c r="C12" s="17" t="s">
        <v>12</v>
      </c>
      <c r="D12" s="108">
        <v>1071120</v>
      </c>
      <c r="E12" s="2"/>
    </row>
    <row r="13" spans="1:5" s="16" customFormat="1" ht="15.75">
      <c r="A13" s="27" t="s">
        <v>8</v>
      </c>
      <c r="B13" s="27">
        <f>SUM(B14:B17)</f>
        <v>712374501</v>
      </c>
      <c r="C13" s="17" t="s">
        <v>25</v>
      </c>
      <c r="D13" s="63">
        <v>12900000</v>
      </c>
      <c r="E13" s="15"/>
    </row>
    <row r="14" spans="1:5" ht="14.25">
      <c r="A14" s="17" t="s">
        <v>47</v>
      </c>
      <c r="B14" s="17">
        <v>597031401</v>
      </c>
      <c r="C14" s="17" t="s">
        <v>43</v>
      </c>
      <c r="D14" s="63"/>
      <c r="E14" s="2"/>
    </row>
    <row r="15" spans="1:5" ht="14.25">
      <c r="A15" s="17" t="s">
        <v>48</v>
      </c>
      <c r="B15" s="17">
        <v>101709300</v>
      </c>
      <c r="C15" s="17" t="s">
        <v>24</v>
      </c>
      <c r="D15" s="63"/>
      <c r="E15" s="2"/>
    </row>
    <row r="16" spans="1:5" ht="14.25">
      <c r="A16" s="17" t="s">
        <v>50</v>
      </c>
      <c r="B16" s="17">
        <v>13633800</v>
      </c>
      <c r="C16" s="17" t="s">
        <v>13</v>
      </c>
      <c r="D16" s="63">
        <v>3480000</v>
      </c>
      <c r="E16" s="2"/>
    </row>
    <row r="17" spans="1:5" ht="15.75">
      <c r="A17" s="49" t="s">
        <v>89</v>
      </c>
      <c r="B17" s="49"/>
      <c r="C17" s="19" t="s">
        <v>66</v>
      </c>
      <c r="D17" s="26">
        <f t="shared" ref="D17" si="0">SUM(D18:D24)</f>
        <v>122612803</v>
      </c>
      <c r="E17" s="2"/>
    </row>
    <row r="18" spans="1:5" ht="15.75">
      <c r="A18" s="27" t="s">
        <v>60</v>
      </c>
      <c r="B18" s="27">
        <f t="shared" ref="B18" si="1">SUM(B19:B20)</f>
        <v>2850000</v>
      </c>
      <c r="C18" s="17" t="s">
        <v>10</v>
      </c>
      <c r="D18" s="63">
        <v>84128373</v>
      </c>
      <c r="E18" s="2"/>
    </row>
    <row r="19" spans="1:5" ht="14.25">
      <c r="A19" s="17" t="s">
        <v>61</v>
      </c>
      <c r="B19" s="64">
        <v>2850000</v>
      </c>
      <c r="C19" s="17" t="s">
        <v>11</v>
      </c>
      <c r="D19" s="63"/>
      <c r="E19" s="2"/>
    </row>
    <row r="20" spans="1:5" ht="14.25">
      <c r="A20" s="17" t="s">
        <v>62</v>
      </c>
      <c r="B20" s="17"/>
      <c r="C20" s="17" t="s">
        <v>12</v>
      </c>
      <c r="D20" s="63">
        <v>971429</v>
      </c>
      <c r="E20" s="2"/>
    </row>
    <row r="21" spans="1:5" s="10" customFormat="1" ht="17.25" customHeight="1">
      <c r="A21" s="19" t="s">
        <v>17</v>
      </c>
      <c r="B21" s="61">
        <v>58262</v>
      </c>
      <c r="C21" s="17" t="s">
        <v>25</v>
      </c>
      <c r="D21" s="63">
        <v>26460001</v>
      </c>
      <c r="E21" s="9"/>
    </row>
    <row r="22" spans="1:5" s="10" customFormat="1" ht="15.75">
      <c r="A22" s="19" t="s">
        <v>18</v>
      </c>
      <c r="B22" s="26">
        <f>SUM(B23:B24)</f>
        <v>784800</v>
      </c>
      <c r="C22" s="17" t="s">
        <v>43</v>
      </c>
      <c r="D22" s="63"/>
      <c r="E22" s="9"/>
    </row>
    <row r="23" spans="1:5" ht="14.25">
      <c r="A23" s="17" t="s">
        <v>20</v>
      </c>
      <c r="B23" s="63">
        <v>784800</v>
      </c>
      <c r="C23" s="17" t="s">
        <v>24</v>
      </c>
      <c r="D23" s="63"/>
      <c r="E23" s="2"/>
    </row>
    <row r="24" spans="1:5" ht="14.25">
      <c r="A24" s="17" t="s">
        <v>27</v>
      </c>
      <c r="B24" s="62"/>
      <c r="C24" s="17" t="s">
        <v>13</v>
      </c>
      <c r="D24" s="63">
        <v>11053000</v>
      </c>
      <c r="E24" s="2"/>
    </row>
    <row r="25" spans="1:5" ht="15.75">
      <c r="A25" s="20"/>
      <c r="B25" s="20"/>
      <c r="C25" s="19" t="s">
        <v>2</v>
      </c>
      <c r="D25" s="26">
        <f t="shared" ref="D25" si="2">SUM(D26:D32)</f>
        <v>48824500</v>
      </c>
      <c r="E25" s="2"/>
    </row>
    <row r="26" spans="1:5" s="10" customFormat="1" ht="14.25">
      <c r="A26" s="29"/>
      <c r="B26" s="29"/>
      <c r="C26" s="17" t="s">
        <v>26</v>
      </c>
      <c r="D26" s="63">
        <v>20190000</v>
      </c>
      <c r="E26" s="9"/>
    </row>
    <row r="27" spans="1:5" s="10" customFormat="1" ht="14.25">
      <c r="A27" s="29"/>
      <c r="B27" s="29"/>
      <c r="C27" s="17" t="s">
        <v>14</v>
      </c>
      <c r="D27" s="63">
        <v>74500</v>
      </c>
      <c r="E27" s="9"/>
    </row>
    <row r="28" spans="1:5" ht="14.25">
      <c r="A28" s="20"/>
      <c r="B28" s="20"/>
      <c r="C28" s="17" t="s">
        <v>15</v>
      </c>
      <c r="D28" s="63">
        <v>26260000</v>
      </c>
      <c r="E28" s="2"/>
    </row>
    <row r="29" spans="1:5" ht="14.25">
      <c r="A29" s="20"/>
      <c r="B29" s="20"/>
      <c r="C29" s="17" t="s">
        <v>16</v>
      </c>
      <c r="D29" s="63"/>
      <c r="E29" s="2"/>
    </row>
    <row r="30" spans="1:5" ht="14.25">
      <c r="A30" s="20"/>
      <c r="B30" s="20"/>
      <c r="C30" s="17" t="s">
        <v>44</v>
      </c>
      <c r="D30" s="63"/>
      <c r="E30" s="2"/>
    </row>
    <row r="31" spans="1:5" ht="14.25">
      <c r="A31" s="20"/>
      <c r="B31" s="20"/>
      <c r="C31" s="17" t="s">
        <v>25</v>
      </c>
      <c r="D31" s="63"/>
      <c r="E31" s="2"/>
    </row>
    <row r="32" spans="1:5" ht="14.25">
      <c r="A32" s="20"/>
      <c r="B32" s="20"/>
      <c r="C32" s="17" t="s">
        <v>13</v>
      </c>
      <c r="D32" s="63">
        <v>2300000</v>
      </c>
      <c r="E32" s="2"/>
    </row>
    <row r="33" spans="1:5" ht="15.75">
      <c r="A33" s="20"/>
      <c r="B33" s="20"/>
      <c r="C33" s="19" t="s">
        <v>3</v>
      </c>
      <c r="D33" s="72">
        <v>13796000</v>
      </c>
      <c r="E33" s="2"/>
    </row>
    <row r="34" spans="1:5" ht="15.75">
      <c r="A34" s="20"/>
      <c r="B34" s="20"/>
      <c r="C34" s="19" t="s">
        <v>4</v>
      </c>
      <c r="D34" s="19">
        <f t="shared" ref="D34" si="3">SUM(D35:D36)</f>
        <v>0</v>
      </c>
      <c r="E34" s="2"/>
    </row>
    <row r="35" spans="1:5" s="10" customFormat="1" ht="14.25">
      <c r="A35" s="29"/>
      <c r="B35" s="29"/>
      <c r="C35" s="17" t="s">
        <v>35</v>
      </c>
      <c r="D35" s="64"/>
      <c r="E35" s="9"/>
    </row>
    <row r="36" spans="1:5" ht="14.25">
      <c r="A36" s="20"/>
      <c r="B36" s="20"/>
      <c r="C36" s="17" t="s">
        <v>63</v>
      </c>
      <c r="D36" s="64"/>
      <c r="E36" s="2"/>
    </row>
    <row r="37" spans="1:5" ht="15.75">
      <c r="A37" s="20"/>
      <c r="B37" s="20"/>
      <c r="C37" s="19" t="s">
        <v>67</v>
      </c>
      <c r="D37" s="26">
        <f>SUM(D38:D41)</f>
        <v>12776293</v>
      </c>
      <c r="E37" s="2"/>
    </row>
    <row r="38" spans="1:5" ht="14.25">
      <c r="A38" s="20"/>
      <c r="B38" s="20"/>
      <c r="C38" s="17" t="s">
        <v>21</v>
      </c>
      <c r="D38" s="63">
        <v>652293</v>
      </c>
      <c r="E38" s="2"/>
    </row>
    <row r="39" spans="1:5" ht="14.25">
      <c r="A39" s="20"/>
      <c r="B39" s="20"/>
      <c r="C39" s="17" t="s">
        <v>22</v>
      </c>
      <c r="D39" s="64">
        <v>12124000</v>
      </c>
      <c r="E39" s="2"/>
    </row>
    <row r="40" spans="1:5" ht="14.25">
      <c r="A40" s="20"/>
      <c r="B40" s="20"/>
      <c r="C40" s="17" t="s">
        <v>23</v>
      </c>
      <c r="D40" s="64"/>
      <c r="E40" s="2"/>
    </row>
    <row r="41" spans="1:5" ht="14.25">
      <c r="A41" s="20"/>
      <c r="B41" s="20"/>
      <c r="C41" s="17" t="s">
        <v>42</v>
      </c>
      <c r="D41" s="64"/>
      <c r="E41" s="2"/>
    </row>
    <row r="42" spans="1:5" s="6" customFormat="1" ht="17.25">
      <c r="A42" s="31" t="s">
        <v>69</v>
      </c>
      <c r="B42" s="153">
        <f>B5-D5</f>
        <v>650704621</v>
      </c>
      <c r="C42" s="153"/>
      <c r="D42" s="153"/>
      <c r="E42" s="21"/>
    </row>
    <row r="44" spans="1:5" ht="15.75">
      <c r="A44" s="33" t="s">
        <v>70</v>
      </c>
      <c r="B44" s="33" t="s">
        <v>71</v>
      </c>
    </row>
    <row r="45" spans="1:5" ht="16.5" customHeight="1">
      <c r="A45" s="35" t="s">
        <v>55</v>
      </c>
      <c r="B45" s="35">
        <v>230000000</v>
      </c>
    </row>
    <row r="46" spans="1:5" ht="16.5" customHeight="1">
      <c r="A46" s="17" t="s">
        <v>56</v>
      </c>
      <c r="B46" s="17">
        <v>5310000000</v>
      </c>
    </row>
    <row r="47" spans="1:5" ht="18" customHeight="1">
      <c r="A47" s="37" t="s">
        <v>59</v>
      </c>
      <c r="B47" s="36">
        <f>B45+B46</f>
        <v>5540000000</v>
      </c>
    </row>
    <row r="50" spans="1:5" ht="15.75">
      <c r="A50" s="33" t="s">
        <v>51</v>
      </c>
      <c r="B50" s="33" t="s">
        <v>71</v>
      </c>
    </row>
    <row r="51" spans="1:5" ht="19.5" customHeight="1">
      <c r="A51" s="32" t="s">
        <v>75</v>
      </c>
      <c r="B51" s="32">
        <f>'[1]PT-11-15'!$L$12</f>
        <v>7850150</v>
      </c>
    </row>
    <row r="52" spans="1:5" s="14" customFormat="1" ht="19.5" customHeight="1">
      <c r="A52" s="49" t="str">
        <f>'[1]PT-11-15'!$B$13</f>
        <v>CTY TNHH KỸ THUẬT BẢO KIM</v>
      </c>
      <c r="B52" s="49">
        <f>'[1]PT-11-15'!$L$13</f>
        <v>11055660</v>
      </c>
      <c r="D52" s="7"/>
      <c r="E52" s="7"/>
    </row>
    <row r="53" spans="1:5" s="14" customFormat="1" ht="19.5" customHeight="1">
      <c r="A53" s="55" t="s">
        <v>77</v>
      </c>
      <c r="B53" s="55">
        <f>'[1]PT-11-15'!$L$15</f>
        <v>25676200</v>
      </c>
      <c r="D53" s="7"/>
      <c r="E53" s="7"/>
    </row>
    <row r="54" spans="1:5" s="14" customFormat="1" ht="19.5" customHeight="1">
      <c r="A54" s="55" t="s">
        <v>78</v>
      </c>
      <c r="B54" s="55">
        <f>'[1]PT-11-15'!$L$16</f>
        <v>27949800</v>
      </c>
      <c r="D54" s="7"/>
      <c r="E54" s="7"/>
    </row>
    <row r="55" spans="1:5" s="14" customFormat="1" ht="19.5" customHeight="1">
      <c r="A55" s="55" t="s">
        <v>85</v>
      </c>
      <c r="B55" s="55">
        <f>'[1]PT-11-15'!$L$27</f>
        <v>13424950</v>
      </c>
      <c r="D55" s="7"/>
      <c r="E55" s="7"/>
    </row>
    <row r="56" spans="1:5" s="14" customFormat="1" ht="19.5" customHeight="1">
      <c r="A56" s="55" t="str">
        <f>'[1]PT-11-15'!$B$33</f>
        <v>CTY CÔ GIÔÙI AN PHAÙT</v>
      </c>
      <c r="B56" s="55">
        <f>'[1]PT-11-15'!$L$33</f>
        <v>3946600</v>
      </c>
      <c r="D56" s="7"/>
      <c r="E56" s="7"/>
    </row>
    <row r="57" spans="1:5" s="14" customFormat="1" ht="19.5" customHeight="1">
      <c r="A57" s="55" t="str">
        <f>'[1]PT-11-15'!$B$41</f>
        <v>COÂNG TY ÑÒNH GIA NEÙT</v>
      </c>
      <c r="B57" s="55">
        <f>'[1]PT-11-15'!$L$41</f>
        <v>120175950</v>
      </c>
      <c r="D57" s="7"/>
      <c r="E57" s="7"/>
    </row>
    <row r="58" spans="1:5" s="14" customFormat="1" ht="19.5" customHeight="1">
      <c r="A58" s="55" t="str">
        <f>'[1]PT-11-15'!$B$48</f>
        <v>COÂNG TY SONG HAÂN</v>
      </c>
      <c r="B58" s="55">
        <f>'[1]PT-11-15'!$L$48</f>
        <v>35942820</v>
      </c>
      <c r="D58" s="7"/>
      <c r="E58" s="7"/>
    </row>
    <row r="59" spans="1:5" s="14" customFormat="1" ht="19.5" customHeight="1">
      <c r="A59" s="55" t="str">
        <f>'[1]PT-11-15'!$B$51</f>
        <v>CTY TNHH MTV TRUYEÀN THOÂNG POSE</v>
      </c>
      <c r="B59" s="55">
        <f>'[1]PT-11-15'!$L$51</f>
        <v>48715790</v>
      </c>
      <c r="D59" s="7"/>
      <c r="E59" s="7"/>
    </row>
    <row r="60" spans="1:5" s="14" customFormat="1" ht="19.5" customHeight="1">
      <c r="A60" s="55" t="str">
        <f>'[1]PT-11-15'!$B$54</f>
        <v>CTY FREIGHT MARK VN</v>
      </c>
      <c r="B60" s="55">
        <f>'[1]PT-11-15'!$L$54</f>
        <v>58038949</v>
      </c>
      <c r="D60" s="7"/>
      <c r="E60" s="7"/>
    </row>
    <row r="61" spans="1:5" s="14" customFormat="1" ht="19.5" customHeight="1">
      <c r="A61" s="55" t="str">
        <f>'[1]PT-11-15'!$B$55</f>
        <v>CTY CP PHAÙT TRIEÅN THEÁ GIÔÙI TRIEÄU PHUÙ</v>
      </c>
      <c r="B61" s="55">
        <f>'[1]PT-11-15'!$L$55</f>
        <v>6883250</v>
      </c>
      <c r="D61" s="7"/>
      <c r="E61" s="7"/>
    </row>
    <row r="62" spans="1:5" s="14" customFormat="1" ht="19.5" customHeight="1">
      <c r="A62" s="55" t="str">
        <f>'[1]PT-11-15'!$B$58</f>
        <v>CTY TNHH POSE EVENT</v>
      </c>
      <c r="B62" s="55">
        <f>'[1]PT-11-15'!$L$58</f>
        <v>82473930</v>
      </c>
      <c r="D62" s="7"/>
      <c r="E62" s="7"/>
    </row>
    <row r="63" spans="1:5" s="14" customFormat="1" ht="15.75">
      <c r="A63" s="37" t="s">
        <v>59</v>
      </c>
      <c r="B63" s="36">
        <f>SUM(B51:B62)</f>
        <v>442134049</v>
      </c>
      <c r="D63" s="7"/>
      <c r="E63" s="7"/>
    </row>
    <row r="65" spans="1:5" s="14" customFormat="1" ht="15.75">
      <c r="A65" s="47" t="s">
        <v>74</v>
      </c>
      <c r="B65" s="38"/>
      <c r="D65" s="7"/>
      <c r="E65" s="7"/>
    </row>
    <row r="66" spans="1:5" s="14" customFormat="1">
      <c r="A66" s="23"/>
      <c r="B66" s="7"/>
      <c r="D66" s="7"/>
      <c r="E66" s="7"/>
    </row>
    <row r="67" spans="1:5" s="14" customFormat="1">
      <c r="A67" s="23"/>
      <c r="B67" s="7"/>
      <c r="D67" s="7"/>
      <c r="E67" s="7"/>
    </row>
    <row r="68" spans="1:5" s="14" customFormat="1">
      <c r="A68" s="23"/>
      <c r="B68" s="7"/>
      <c r="D68" s="7"/>
      <c r="E68" s="7"/>
    </row>
    <row r="69" spans="1:5" s="14" customFormat="1">
      <c r="A69" s="48" t="s">
        <v>181</v>
      </c>
      <c r="B69" s="7"/>
      <c r="D69" s="7"/>
      <c r="E69" s="7"/>
    </row>
  </sheetData>
  <mergeCells count="2">
    <mergeCell ref="A1:D1"/>
    <mergeCell ref="B42:D42"/>
  </mergeCells>
  <pageMargins left="0.86" right="0.14000000000000001" top="0.17" bottom="0.09" header="0.16" footer="0.09"/>
  <pageSetup scale="7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FFFF"/>
  </sheetPr>
  <dimension ref="A1:E64"/>
  <sheetViews>
    <sheetView workbookViewId="0">
      <selection activeCell="A71" sqref="A71"/>
    </sheetView>
  </sheetViews>
  <sheetFormatPr defaultRowHeight="12.75"/>
  <cols>
    <col min="1" max="1" width="44.85546875" style="7" customWidth="1"/>
    <col min="2" max="2" width="17.85546875" style="7" customWidth="1"/>
    <col min="3" max="3" width="39.5703125" style="14" customWidth="1"/>
    <col min="4" max="4" width="21.140625" style="7" customWidth="1"/>
    <col min="5" max="16384" width="9.140625" style="7"/>
  </cols>
  <sheetData>
    <row r="1" spans="1:5" ht="31.5" customHeight="1">
      <c r="A1" s="152" t="s">
        <v>160</v>
      </c>
      <c r="B1" s="152"/>
      <c r="C1" s="152"/>
      <c r="D1" s="152"/>
      <c r="E1" s="2"/>
    </row>
    <row r="2" spans="1:5" ht="13.5" customHeight="1">
      <c r="A2" s="70"/>
      <c r="B2" s="70"/>
      <c r="C2" s="70"/>
      <c r="D2" s="70"/>
      <c r="E2" s="2"/>
    </row>
    <row r="3" spans="1:5" ht="15.75">
      <c r="A3" s="11" t="s">
        <v>6</v>
      </c>
      <c r="B3" s="11" t="s">
        <v>64</v>
      </c>
      <c r="C3" s="11" t="s">
        <v>6</v>
      </c>
      <c r="D3" s="11" t="s">
        <v>64</v>
      </c>
      <c r="E3" s="2"/>
    </row>
    <row r="4" spans="1:5" ht="15.75">
      <c r="A4" s="39">
        <v>1</v>
      </c>
      <c r="B4" s="39">
        <v>2</v>
      </c>
      <c r="C4" s="39">
        <v>3</v>
      </c>
      <c r="D4" s="39">
        <v>4</v>
      </c>
      <c r="E4" s="2"/>
    </row>
    <row r="5" spans="1:5" ht="15.75">
      <c r="A5" s="24" t="s">
        <v>19</v>
      </c>
      <c r="B5" s="25">
        <f>B6+B21+B22</f>
        <v>0</v>
      </c>
      <c r="C5" s="24" t="s">
        <v>68</v>
      </c>
      <c r="D5" s="25">
        <f>D6+D9+D17+D25+D33+D34+D37</f>
        <v>0</v>
      </c>
      <c r="E5" s="2"/>
    </row>
    <row r="6" spans="1:5" s="10" customFormat="1" ht="15.75">
      <c r="A6" s="19" t="s">
        <v>9</v>
      </c>
      <c r="B6" s="26">
        <f>B7+B13+B18</f>
        <v>0</v>
      </c>
      <c r="C6" s="19" t="s">
        <v>1</v>
      </c>
      <c r="D6" s="19">
        <f>SUM(D7:D8)</f>
        <v>0</v>
      </c>
      <c r="E6" s="9"/>
    </row>
    <row r="7" spans="1:5" s="16" customFormat="1" ht="15.75">
      <c r="A7" s="27" t="s">
        <v>7</v>
      </c>
      <c r="B7" s="27">
        <f>SUM(B8:B12)</f>
        <v>0</v>
      </c>
      <c r="C7" s="17" t="s">
        <v>5</v>
      </c>
      <c r="D7" s="51"/>
      <c r="E7" s="15"/>
    </row>
    <row r="8" spans="1:5" ht="14.25">
      <c r="A8" s="17" t="s">
        <v>47</v>
      </c>
      <c r="B8" s="49"/>
      <c r="C8" s="17" t="s">
        <v>28</v>
      </c>
      <c r="D8" s="51"/>
      <c r="E8" s="2"/>
    </row>
    <row r="9" spans="1:5" ht="15.75">
      <c r="A9" s="17" t="s">
        <v>48</v>
      </c>
      <c r="B9" s="49"/>
      <c r="C9" s="19" t="s">
        <v>65</v>
      </c>
      <c r="D9" s="28">
        <f>SUM(D10:D16)</f>
        <v>0</v>
      </c>
      <c r="E9" s="2"/>
    </row>
    <row r="10" spans="1:5" ht="14.25">
      <c r="A10" s="17" t="s">
        <v>49</v>
      </c>
      <c r="B10" s="49"/>
      <c r="C10" s="17" t="s">
        <v>10</v>
      </c>
      <c r="D10" s="63"/>
      <c r="E10" s="2"/>
    </row>
    <row r="11" spans="1:5" ht="14.25">
      <c r="A11" s="49" t="s">
        <v>50</v>
      </c>
      <c r="B11" s="49"/>
      <c r="C11" s="17" t="s">
        <v>11</v>
      </c>
      <c r="D11" s="63"/>
      <c r="E11" s="2"/>
    </row>
    <row r="12" spans="1:5" ht="14.25">
      <c r="A12" s="49" t="s">
        <v>89</v>
      </c>
      <c r="B12" s="49"/>
      <c r="C12" s="17" t="s">
        <v>12</v>
      </c>
      <c r="D12" s="63"/>
      <c r="E12" s="2"/>
    </row>
    <row r="13" spans="1:5" s="16" customFormat="1" ht="15.75">
      <c r="A13" s="27" t="s">
        <v>8</v>
      </c>
      <c r="B13" s="27">
        <f>SUM(B14:B17)</f>
        <v>0</v>
      </c>
      <c r="C13" s="17" t="s">
        <v>25</v>
      </c>
      <c r="D13" s="63"/>
      <c r="E13" s="15"/>
    </row>
    <row r="14" spans="1:5" ht="14.25">
      <c r="A14" s="17" t="s">
        <v>47</v>
      </c>
      <c r="B14" s="17"/>
      <c r="C14" s="17" t="s">
        <v>43</v>
      </c>
      <c r="D14" s="63"/>
      <c r="E14" s="2"/>
    </row>
    <row r="15" spans="1:5" ht="14.25">
      <c r="A15" s="17" t="s">
        <v>48</v>
      </c>
      <c r="B15" s="17"/>
      <c r="C15" s="17" t="s">
        <v>24</v>
      </c>
      <c r="D15" s="63"/>
      <c r="E15" s="2"/>
    </row>
    <row r="16" spans="1:5" ht="14.25">
      <c r="A16" s="17" t="s">
        <v>50</v>
      </c>
      <c r="B16" s="17"/>
      <c r="C16" s="17" t="s">
        <v>13</v>
      </c>
      <c r="D16" s="63"/>
      <c r="E16" s="2"/>
    </row>
    <row r="17" spans="1:5" ht="15.75">
      <c r="A17" s="49" t="s">
        <v>89</v>
      </c>
      <c r="B17" s="49"/>
      <c r="C17" s="19" t="s">
        <v>66</v>
      </c>
      <c r="D17" s="26">
        <f t="shared" ref="D17" si="0">SUM(D18:D24)</f>
        <v>0</v>
      </c>
      <c r="E17" s="2"/>
    </row>
    <row r="18" spans="1:5" ht="15.75">
      <c r="A18" s="27" t="s">
        <v>60</v>
      </c>
      <c r="B18" s="27">
        <f t="shared" ref="B18" si="1">SUM(B19:B20)</f>
        <v>0</v>
      </c>
      <c r="C18" s="17" t="s">
        <v>10</v>
      </c>
      <c r="D18" s="63"/>
      <c r="E18" s="2"/>
    </row>
    <row r="19" spans="1:5" ht="14.25">
      <c r="A19" s="17" t="s">
        <v>61</v>
      </c>
      <c r="B19" s="64"/>
      <c r="C19" s="17" t="s">
        <v>11</v>
      </c>
      <c r="D19" s="63"/>
      <c r="E19" s="2"/>
    </row>
    <row r="20" spans="1:5" ht="14.25">
      <c r="A20" s="17" t="s">
        <v>62</v>
      </c>
      <c r="B20" s="64"/>
      <c r="C20" s="17" t="s">
        <v>12</v>
      </c>
      <c r="D20" s="63"/>
      <c r="E20" s="2"/>
    </row>
    <row r="21" spans="1:5" s="10" customFormat="1" ht="17.25" customHeight="1">
      <c r="A21" s="19" t="s">
        <v>17</v>
      </c>
      <c r="B21" s="61"/>
      <c r="C21" s="17" t="s">
        <v>25</v>
      </c>
      <c r="D21" s="63"/>
      <c r="E21" s="9"/>
    </row>
    <row r="22" spans="1:5" s="10" customFormat="1" ht="15.75">
      <c r="A22" s="19" t="s">
        <v>18</v>
      </c>
      <c r="B22" s="26">
        <f>SUM(B23:B24)</f>
        <v>0</v>
      </c>
      <c r="C22" s="17" t="s">
        <v>43</v>
      </c>
      <c r="D22" s="63"/>
      <c r="E22" s="9"/>
    </row>
    <row r="23" spans="1:5" ht="14.25">
      <c r="A23" s="17" t="s">
        <v>20</v>
      </c>
      <c r="B23" s="63"/>
      <c r="C23" s="17" t="s">
        <v>24</v>
      </c>
      <c r="D23" s="63"/>
      <c r="E23" s="2"/>
    </row>
    <row r="24" spans="1:5" ht="14.25">
      <c r="A24" s="17" t="s">
        <v>27</v>
      </c>
      <c r="B24" s="62"/>
      <c r="C24" s="17" t="s">
        <v>13</v>
      </c>
      <c r="D24" s="63"/>
      <c r="E24" s="2"/>
    </row>
    <row r="25" spans="1:5" ht="15.75">
      <c r="A25" s="20"/>
      <c r="B25" s="20"/>
      <c r="C25" s="19" t="s">
        <v>2</v>
      </c>
      <c r="D25" s="26">
        <f t="shared" ref="D25" si="2">SUM(D26:D32)</f>
        <v>0</v>
      </c>
      <c r="E25" s="2"/>
    </row>
    <row r="26" spans="1:5" s="10" customFormat="1" ht="14.25">
      <c r="A26" s="29"/>
      <c r="B26" s="29"/>
      <c r="C26" s="17" t="s">
        <v>26</v>
      </c>
      <c r="D26" s="63"/>
      <c r="E26" s="9"/>
    </row>
    <row r="27" spans="1:5" s="10" customFormat="1" ht="14.25">
      <c r="A27" s="29"/>
      <c r="B27" s="29"/>
      <c r="C27" s="17" t="s">
        <v>14</v>
      </c>
      <c r="D27" s="63"/>
      <c r="E27" s="9"/>
    </row>
    <row r="28" spans="1:5" ht="14.25">
      <c r="A28" s="20"/>
      <c r="B28" s="20"/>
      <c r="C28" s="17" t="s">
        <v>15</v>
      </c>
      <c r="D28" s="63"/>
      <c r="E28" s="2"/>
    </row>
    <row r="29" spans="1:5" ht="14.25">
      <c r="A29" s="20"/>
      <c r="B29" s="20"/>
      <c r="C29" s="17" t="s">
        <v>16</v>
      </c>
      <c r="D29" s="63"/>
      <c r="E29" s="2"/>
    </row>
    <row r="30" spans="1:5" ht="14.25">
      <c r="A30" s="20"/>
      <c r="B30" s="20"/>
      <c r="C30" s="17" t="s">
        <v>44</v>
      </c>
      <c r="D30" s="63"/>
      <c r="E30" s="2"/>
    </row>
    <row r="31" spans="1:5" ht="14.25">
      <c r="A31" s="20"/>
      <c r="B31" s="20"/>
      <c r="C31" s="17" t="s">
        <v>25</v>
      </c>
      <c r="D31" s="63"/>
      <c r="E31" s="2"/>
    </row>
    <row r="32" spans="1:5" ht="14.25">
      <c r="A32" s="20"/>
      <c r="B32" s="20"/>
      <c r="C32" s="17" t="s">
        <v>13</v>
      </c>
      <c r="D32" s="63"/>
      <c r="E32" s="2"/>
    </row>
    <row r="33" spans="1:5" ht="15.75">
      <c r="A33" s="20"/>
      <c r="B33" s="20"/>
      <c r="C33" s="19" t="s">
        <v>3</v>
      </c>
      <c r="D33" s="61"/>
      <c r="E33" s="2"/>
    </row>
    <row r="34" spans="1:5" ht="15.75">
      <c r="A34" s="20"/>
      <c r="B34" s="20"/>
      <c r="C34" s="19" t="s">
        <v>4</v>
      </c>
      <c r="D34" s="19">
        <f t="shared" ref="D34" si="3">SUM(D35:D36)</f>
        <v>0</v>
      </c>
      <c r="E34" s="2"/>
    </row>
    <row r="35" spans="1:5" s="10" customFormat="1" ht="14.25">
      <c r="A35" s="29"/>
      <c r="B35" s="29"/>
      <c r="C35" s="17" t="s">
        <v>35</v>
      </c>
      <c r="D35" s="64"/>
      <c r="E35" s="9"/>
    </row>
    <row r="36" spans="1:5" ht="14.25">
      <c r="A36" s="20"/>
      <c r="B36" s="20"/>
      <c r="C36" s="17" t="s">
        <v>63</v>
      </c>
      <c r="D36" s="64"/>
      <c r="E36" s="2"/>
    </row>
    <row r="37" spans="1:5" ht="15.75">
      <c r="A37" s="20"/>
      <c r="B37" s="20"/>
      <c r="C37" s="19" t="s">
        <v>67</v>
      </c>
      <c r="D37" s="26">
        <f>SUM(D38:D41)</f>
        <v>0</v>
      </c>
      <c r="E37" s="2"/>
    </row>
    <row r="38" spans="1:5" ht="14.25">
      <c r="A38" s="20"/>
      <c r="B38" s="20"/>
      <c r="C38" s="17" t="s">
        <v>21</v>
      </c>
      <c r="D38" s="63"/>
      <c r="E38" s="2"/>
    </row>
    <row r="39" spans="1:5" ht="14.25">
      <c r="A39" s="20"/>
      <c r="B39" s="20"/>
      <c r="C39" s="17" t="s">
        <v>22</v>
      </c>
      <c r="D39" s="63"/>
      <c r="E39" s="2"/>
    </row>
    <row r="40" spans="1:5" ht="14.25">
      <c r="A40" s="20"/>
      <c r="B40" s="20"/>
      <c r="C40" s="17" t="s">
        <v>23</v>
      </c>
      <c r="D40" s="64"/>
      <c r="E40" s="2"/>
    </row>
    <row r="41" spans="1:5" ht="14.25">
      <c r="A41" s="20"/>
      <c r="B41" s="20"/>
      <c r="C41" s="17" t="s">
        <v>42</v>
      </c>
      <c r="D41" s="64"/>
      <c r="E41" s="2"/>
    </row>
    <row r="42" spans="1:5" s="6" customFormat="1" ht="17.25">
      <c r="A42" s="31" t="s">
        <v>69</v>
      </c>
      <c r="B42" s="153">
        <f>B5-D5</f>
        <v>0</v>
      </c>
      <c r="C42" s="153"/>
      <c r="D42" s="153"/>
      <c r="E42" s="21"/>
    </row>
    <row r="44" spans="1:5" ht="15.75">
      <c r="A44" s="33" t="s">
        <v>70</v>
      </c>
      <c r="B44" s="33" t="s">
        <v>71</v>
      </c>
    </row>
    <row r="45" spans="1:5" ht="16.5" customHeight="1">
      <c r="A45" s="35" t="s">
        <v>55</v>
      </c>
      <c r="B45" s="35"/>
    </row>
    <row r="46" spans="1:5" ht="16.5" customHeight="1">
      <c r="A46" s="17" t="s">
        <v>56</v>
      </c>
      <c r="B46" s="17"/>
    </row>
    <row r="47" spans="1:5" ht="18" customHeight="1">
      <c r="A47" s="37" t="s">
        <v>59</v>
      </c>
      <c r="B47" s="36">
        <f>B45+B46</f>
        <v>0</v>
      </c>
    </row>
    <row r="50" spans="1:5" ht="15.75">
      <c r="A50" s="33" t="s">
        <v>51</v>
      </c>
      <c r="B50" s="33" t="s">
        <v>71</v>
      </c>
    </row>
    <row r="51" spans="1:5" s="14" customFormat="1" ht="19.5" customHeight="1">
      <c r="A51" s="55" t="s">
        <v>77</v>
      </c>
      <c r="B51" s="55"/>
      <c r="D51" s="7"/>
      <c r="E51" s="7"/>
    </row>
    <row r="52" spans="1:5" s="14" customFormat="1" ht="19.5" customHeight="1">
      <c r="A52" s="55" t="s">
        <v>78</v>
      </c>
      <c r="B52" s="55"/>
      <c r="D52" s="7"/>
      <c r="E52" s="7"/>
    </row>
    <row r="53" spans="1:5" s="14" customFormat="1" ht="19.5" customHeight="1">
      <c r="A53" s="55" t="s">
        <v>76</v>
      </c>
      <c r="B53" s="55"/>
      <c r="D53" s="7"/>
      <c r="E53" s="7"/>
    </row>
    <row r="54" spans="1:5" s="14" customFormat="1" ht="19.5" customHeight="1">
      <c r="A54" s="55" t="s">
        <v>82</v>
      </c>
      <c r="B54" s="55"/>
      <c r="D54" s="7"/>
      <c r="E54" s="7"/>
    </row>
    <row r="55" spans="1:5" s="14" customFormat="1" ht="19.5" customHeight="1">
      <c r="A55" s="55" t="s">
        <v>84</v>
      </c>
      <c r="B55" s="55"/>
      <c r="D55" s="7"/>
      <c r="E55" s="7"/>
    </row>
    <row r="56" spans="1:5" s="14" customFormat="1" ht="19.5" customHeight="1">
      <c r="A56" s="55" t="s">
        <v>87</v>
      </c>
      <c r="B56" s="55"/>
      <c r="D56" s="7"/>
      <c r="E56" s="7"/>
    </row>
    <row r="57" spans="1:5" s="14" customFormat="1" ht="19.5" customHeight="1">
      <c r="A57" s="55" t="s">
        <v>88</v>
      </c>
      <c r="B57" s="55"/>
      <c r="D57" s="7"/>
      <c r="E57" s="7"/>
    </row>
    <row r="58" spans="1:5" s="14" customFormat="1" ht="15.75">
      <c r="A58" s="37" t="s">
        <v>59</v>
      </c>
      <c r="B58" s="36">
        <f>SUM(B51:B57)</f>
        <v>0</v>
      </c>
      <c r="D58" s="7"/>
      <c r="E58" s="7"/>
    </row>
    <row r="60" spans="1:5" s="14" customFormat="1" ht="15.75">
      <c r="A60" s="47" t="s">
        <v>74</v>
      </c>
      <c r="B60" s="38"/>
      <c r="D60" s="7"/>
      <c r="E60" s="7"/>
    </row>
    <row r="61" spans="1:5" s="14" customFormat="1">
      <c r="A61" s="23"/>
      <c r="B61" s="7"/>
      <c r="D61" s="7"/>
      <c r="E61" s="7"/>
    </row>
    <row r="62" spans="1:5" s="14" customFormat="1">
      <c r="A62" s="23"/>
      <c r="B62" s="7"/>
      <c r="D62" s="7"/>
      <c r="E62" s="7"/>
    </row>
    <row r="63" spans="1:5" s="14" customFormat="1">
      <c r="A63" s="23"/>
      <c r="B63" s="7"/>
      <c r="D63" s="7"/>
      <c r="E63" s="7"/>
    </row>
    <row r="64" spans="1:5" s="14" customFormat="1">
      <c r="A64" s="48" t="s">
        <v>181</v>
      </c>
      <c r="B64" s="7"/>
      <c r="D64" s="7"/>
      <c r="E64" s="7"/>
    </row>
  </sheetData>
  <mergeCells count="2">
    <mergeCell ref="A1:D1"/>
    <mergeCell ref="B42:D42"/>
  </mergeCells>
  <pageMargins left="0.86" right="0.14000000000000001" top="0.17" bottom="0.09" header="0.16" footer="0.09"/>
  <pageSetup scale="7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FFFF"/>
  </sheetPr>
  <dimension ref="A1:E56"/>
  <sheetViews>
    <sheetView topLeftCell="A25" workbookViewId="0">
      <selection activeCell="G44" sqref="G44"/>
    </sheetView>
  </sheetViews>
  <sheetFormatPr defaultRowHeight="12.75"/>
  <cols>
    <col min="1" max="1" width="10.28515625" style="120" customWidth="1"/>
    <col min="2" max="2" width="17.85546875" style="119" customWidth="1"/>
    <col min="3" max="3" width="16" customWidth="1"/>
    <col min="4" max="4" width="19.7109375" customWidth="1"/>
    <col min="5" max="5" width="17.5703125" style="141" customWidth="1"/>
  </cols>
  <sheetData>
    <row r="1" spans="1:5" ht="33" customHeight="1">
      <c r="A1" s="151" t="s">
        <v>186</v>
      </c>
      <c r="B1" s="151"/>
      <c r="C1" s="151"/>
      <c r="D1" s="151"/>
      <c r="E1" s="151"/>
    </row>
    <row r="2" spans="1:5" ht="20.25" customHeight="1">
      <c r="A2" s="130" t="s">
        <v>182</v>
      </c>
      <c r="B2" s="131" t="s">
        <v>183</v>
      </c>
      <c r="C2" s="132" t="s">
        <v>187</v>
      </c>
      <c r="D2" s="132" t="s">
        <v>184</v>
      </c>
      <c r="E2" s="137" t="s">
        <v>185</v>
      </c>
    </row>
    <row r="3" spans="1:5">
      <c r="A3" s="121"/>
      <c r="B3" s="122"/>
      <c r="C3" s="123"/>
      <c r="D3" s="136">
        <v>6293000000</v>
      </c>
      <c r="E3" s="138"/>
    </row>
    <row r="4" spans="1:5">
      <c r="A4" s="124">
        <v>42027</v>
      </c>
      <c r="B4" s="123">
        <v>550000000</v>
      </c>
      <c r="C4" s="123"/>
      <c r="D4" s="125">
        <f>D3+B4-C4</f>
        <v>6843000000</v>
      </c>
      <c r="E4" s="138"/>
    </row>
    <row r="5" spans="1:5">
      <c r="A5" s="124">
        <v>42030</v>
      </c>
      <c r="B5" s="123"/>
      <c r="C5" s="123">
        <v>564000000</v>
      </c>
      <c r="D5" s="125">
        <f t="shared" ref="D5:D35" si="0">D4+B5-C5</f>
        <v>6279000000</v>
      </c>
      <c r="E5" s="138"/>
    </row>
    <row r="6" spans="1:5">
      <c r="A6" s="124">
        <v>42081</v>
      </c>
      <c r="B6" s="123"/>
      <c r="C6" s="123">
        <v>574000000</v>
      </c>
      <c r="D6" s="125">
        <f t="shared" si="0"/>
        <v>5705000000</v>
      </c>
      <c r="E6" s="138"/>
    </row>
    <row r="7" spans="1:5">
      <c r="A7" s="124">
        <v>42083</v>
      </c>
      <c r="B7" s="123"/>
      <c r="C7" s="123">
        <v>96000000</v>
      </c>
      <c r="D7" s="125">
        <f t="shared" si="0"/>
        <v>5609000000</v>
      </c>
      <c r="E7" s="138"/>
    </row>
    <row r="8" spans="1:5">
      <c r="A8" s="124">
        <v>42083</v>
      </c>
      <c r="B8" s="123">
        <v>300000000</v>
      </c>
      <c r="C8" s="123"/>
      <c r="D8" s="125">
        <f t="shared" si="0"/>
        <v>5909000000</v>
      </c>
      <c r="E8" s="138"/>
    </row>
    <row r="9" spans="1:5">
      <c r="A9" s="124">
        <v>42087</v>
      </c>
      <c r="B9" s="123"/>
      <c r="C9" s="123">
        <v>288000000</v>
      </c>
      <c r="D9" s="125">
        <f t="shared" si="0"/>
        <v>5621000000</v>
      </c>
      <c r="E9" s="138"/>
    </row>
    <row r="10" spans="1:5">
      <c r="A10" s="124">
        <v>42097</v>
      </c>
      <c r="B10" s="123"/>
      <c r="C10" s="123">
        <v>193000000</v>
      </c>
      <c r="D10" s="125">
        <f t="shared" si="0"/>
        <v>5428000000</v>
      </c>
      <c r="E10" s="138"/>
    </row>
    <row r="11" spans="1:5">
      <c r="A11" s="124">
        <v>42114</v>
      </c>
      <c r="B11" s="123">
        <v>200000000</v>
      </c>
      <c r="C11" s="123"/>
      <c r="D11" s="125">
        <f t="shared" si="0"/>
        <v>5628000000</v>
      </c>
      <c r="E11" s="138"/>
    </row>
    <row r="12" spans="1:5">
      <c r="A12" s="124">
        <v>42115</v>
      </c>
      <c r="B12" s="123"/>
      <c r="C12" s="123">
        <v>191000000</v>
      </c>
      <c r="D12" s="125">
        <f t="shared" si="0"/>
        <v>5437000000</v>
      </c>
      <c r="E12" s="138"/>
    </row>
    <row r="13" spans="1:5">
      <c r="A13" s="124">
        <v>42117</v>
      </c>
      <c r="B13" s="123"/>
      <c r="C13" s="123">
        <v>996478000</v>
      </c>
      <c r="D13" s="125">
        <f t="shared" si="0"/>
        <v>4440522000</v>
      </c>
      <c r="E13" s="138"/>
    </row>
    <row r="14" spans="1:5">
      <c r="A14" s="124">
        <v>42142</v>
      </c>
      <c r="B14" s="123"/>
      <c r="C14" s="123">
        <v>290000000</v>
      </c>
      <c r="D14" s="125">
        <f t="shared" si="0"/>
        <v>4150522000</v>
      </c>
      <c r="E14" s="138"/>
    </row>
    <row r="15" spans="1:5">
      <c r="A15" s="124">
        <v>42150</v>
      </c>
      <c r="B15" s="123"/>
      <c r="C15" s="123">
        <v>800522000</v>
      </c>
      <c r="D15" s="125">
        <f t="shared" si="0"/>
        <v>3350000000</v>
      </c>
      <c r="E15" s="138"/>
    </row>
    <row r="16" spans="1:5">
      <c r="A16" s="124">
        <v>42150</v>
      </c>
      <c r="B16" s="123">
        <v>2200000000</v>
      </c>
      <c r="C16" s="123"/>
      <c r="D16" s="125">
        <f t="shared" si="0"/>
        <v>5550000000</v>
      </c>
      <c r="E16" s="138"/>
    </row>
    <row r="17" spans="1:5">
      <c r="A17" s="124">
        <v>42151</v>
      </c>
      <c r="B17" s="123"/>
      <c r="C17" s="123">
        <v>2300000000</v>
      </c>
      <c r="D17" s="125">
        <f t="shared" si="0"/>
        <v>3250000000</v>
      </c>
      <c r="E17" s="138"/>
    </row>
    <row r="18" spans="1:5">
      <c r="A18" s="124">
        <v>42171</v>
      </c>
      <c r="B18" s="123"/>
      <c r="C18" s="123">
        <v>300000000</v>
      </c>
      <c r="D18" s="125">
        <f t="shared" si="0"/>
        <v>2950000000</v>
      </c>
      <c r="E18" s="138"/>
    </row>
    <row r="19" spans="1:5">
      <c r="A19" s="124">
        <v>42208</v>
      </c>
      <c r="B19" s="133">
        <v>240000000</v>
      </c>
      <c r="C19" s="123"/>
      <c r="D19" s="125">
        <f t="shared" si="0"/>
        <v>3190000000</v>
      </c>
      <c r="E19" s="139">
        <v>42392</v>
      </c>
    </row>
    <row r="20" spans="1:5">
      <c r="A20" s="124">
        <v>42209</v>
      </c>
      <c r="B20" s="133"/>
      <c r="C20" s="123">
        <v>250000000</v>
      </c>
      <c r="D20" s="125">
        <f t="shared" si="0"/>
        <v>2940000000</v>
      </c>
      <c r="E20" s="139"/>
    </row>
    <row r="21" spans="1:5">
      <c r="A21" s="124">
        <v>42212</v>
      </c>
      <c r="B21" s="133">
        <v>190000000</v>
      </c>
      <c r="C21" s="123"/>
      <c r="D21" s="125">
        <f t="shared" si="0"/>
        <v>3130000000</v>
      </c>
      <c r="E21" s="139">
        <v>42396</v>
      </c>
    </row>
    <row r="22" spans="1:5">
      <c r="A22" s="124">
        <v>42265</v>
      </c>
      <c r="B22" s="133">
        <v>270000000</v>
      </c>
      <c r="C22" s="123"/>
      <c r="D22" s="125">
        <f t="shared" si="0"/>
        <v>3400000000</v>
      </c>
      <c r="E22" s="139">
        <v>42447</v>
      </c>
    </row>
    <row r="23" spans="1:5">
      <c r="A23" s="124">
        <v>42268</v>
      </c>
      <c r="B23" s="133"/>
      <c r="C23" s="123">
        <v>300000000</v>
      </c>
      <c r="D23" s="125">
        <f t="shared" si="0"/>
        <v>3100000000</v>
      </c>
      <c r="E23" s="138"/>
    </row>
    <row r="24" spans="1:5">
      <c r="A24" s="124">
        <v>42271</v>
      </c>
      <c r="B24" s="133">
        <v>600000000</v>
      </c>
      <c r="C24" s="126"/>
      <c r="D24" s="125">
        <f t="shared" si="0"/>
        <v>3700000000</v>
      </c>
      <c r="E24" s="139">
        <v>42453</v>
      </c>
    </row>
    <row r="25" spans="1:5">
      <c r="A25" s="124">
        <v>42296</v>
      </c>
      <c r="B25" s="133">
        <v>1000000000</v>
      </c>
      <c r="C25" s="123"/>
      <c r="D25" s="125">
        <f t="shared" si="0"/>
        <v>4700000000</v>
      </c>
      <c r="E25" s="139">
        <v>42479</v>
      </c>
    </row>
    <row r="26" spans="1:5">
      <c r="A26" s="124">
        <v>42297</v>
      </c>
      <c r="B26" s="133"/>
      <c r="C26" s="123">
        <v>200000000</v>
      </c>
      <c r="D26" s="125">
        <f t="shared" si="0"/>
        <v>4500000000</v>
      </c>
      <c r="E26" s="138"/>
    </row>
    <row r="27" spans="1:5">
      <c r="A27" s="124">
        <v>42299</v>
      </c>
      <c r="B27" s="133">
        <v>1000000000</v>
      </c>
      <c r="C27" s="123"/>
      <c r="D27" s="125">
        <f t="shared" si="0"/>
        <v>5500000000</v>
      </c>
      <c r="E27" s="139">
        <v>42482</v>
      </c>
    </row>
    <row r="28" spans="1:5">
      <c r="A28" s="124">
        <v>42319</v>
      </c>
      <c r="B28" s="133"/>
      <c r="C28" s="123">
        <v>390000000</v>
      </c>
      <c r="D28" s="125">
        <f t="shared" si="0"/>
        <v>5110000000</v>
      </c>
      <c r="E28" s="138"/>
    </row>
    <row r="29" spans="1:5">
      <c r="A29" s="124">
        <v>42328</v>
      </c>
      <c r="B29" s="133">
        <v>450000000</v>
      </c>
      <c r="C29" s="123"/>
      <c r="D29" s="125">
        <f t="shared" si="0"/>
        <v>5560000000</v>
      </c>
      <c r="E29" s="139">
        <v>42510</v>
      </c>
    </row>
    <row r="30" spans="1:5">
      <c r="A30" s="124">
        <v>42333</v>
      </c>
      <c r="B30" s="133"/>
      <c r="C30" s="123">
        <v>120000000</v>
      </c>
      <c r="D30" s="125">
        <f t="shared" si="0"/>
        <v>5440000000</v>
      </c>
      <c r="E30" s="138"/>
    </row>
    <row r="31" spans="1:5">
      <c r="A31" s="124">
        <v>42333</v>
      </c>
      <c r="B31" s="133">
        <v>1560000000</v>
      </c>
      <c r="C31" s="123"/>
      <c r="D31" s="125">
        <f t="shared" si="0"/>
        <v>7000000000</v>
      </c>
      <c r="E31" s="139">
        <v>42515</v>
      </c>
    </row>
    <row r="32" spans="1:5">
      <c r="A32" s="124">
        <v>42334</v>
      </c>
      <c r="B32" s="123"/>
      <c r="C32" s="123">
        <v>1690000000</v>
      </c>
      <c r="D32" s="125">
        <f t="shared" si="0"/>
        <v>5310000000</v>
      </c>
      <c r="E32" s="138"/>
    </row>
    <row r="33" spans="1:5">
      <c r="A33" s="124">
        <v>42341</v>
      </c>
      <c r="B33" s="133">
        <v>600000000</v>
      </c>
      <c r="C33" s="123"/>
      <c r="D33" s="125">
        <f t="shared" si="0"/>
        <v>5910000000</v>
      </c>
      <c r="E33" s="139">
        <v>42524</v>
      </c>
    </row>
    <row r="34" spans="1:5">
      <c r="A34" s="124"/>
      <c r="B34" s="123"/>
      <c r="C34" s="123"/>
      <c r="D34" s="125">
        <f t="shared" si="0"/>
        <v>5910000000</v>
      </c>
      <c r="E34" s="138"/>
    </row>
    <row r="35" spans="1:5">
      <c r="A35" s="127"/>
      <c r="B35" s="128"/>
      <c r="C35" s="129"/>
      <c r="D35" s="134">
        <f t="shared" si="0"/>
        <v>5910000000</v>
      </c>
      <c r="E35" s="140"/>
    </row>
    <row r="37" spans="1:5" ht="33" customHeight="1">
      <c r="A37" s="151" t="s">
        <v>188</v>
      </c>
      <c r="B37" s="151"/>
      <c r="C37" s="151"/>
      <c r="D37" s="151"/>
      <c r="E37" s="151"/>
    </row>
    <row r="38" spans="1:5" ht="20.25" customHeight="1">
      <c r="A38" s="130" t="s">
        <v>182</v>
      </c>
      <c r="B38" s="131" t="s">
        <v>183</v>
      </c>
      <c r="C38" s="132" t="s">
        <v>187</v>
      </c>
      <c r="D38" s="132" t="s">
        <v>184</v>
      </c>
      <c r="E38" s="137" t="s">
        <v>185</v>
      </c>
    </row>
    <row r="39" spans="1:5">
      <c r="A39" s="121"/>
      <c r="B39" s="122"/>
      <c r="C39" s="123"/>
      <c r="D39" s="136">
        <v>750000000</v>
      </c>
      <c r="E39" s="138"/>
    </row>
    <row r="40" spans="1:5">
      <c r="A40" s="121">
        <v>42035</v>
      </c>
      <c r="B40" s="122">
        <v>150000000</v>
      </c>
      <c r="C40" s="123"/>
      <c r="D40" s="125">
        <f>D39+B40-C40</f>
        <v>900000000</v>
      </c>
      <c r="E40" s="138"/>
    </row>
    <row r="41" spans="1:5">
      <c r="A41" s="121">
        <v>42066</v>
      </c>
      <c r="B41" s="122">
        <v>310000000</v>
      </c>
      <c r="C41" s="123"/>
      <c r="D41" s="125">
        <f t="shared" ref="D41:D56" si="1">D40+B41-C41</f>
        <v>1210000000</v>
      </c>
      <c r="E41" s="138"/>
    </row>
    <row r="42" spans="1:5">
      <c r="A42" s="124">
        <v>42088</v>
      </c>
      <c r="B42" s="123">
        <v>750000000</v>
      </c>
      <c r="C42" s="123"/>
      <c r="D42" s="125">
        <f t="shared" si="1"/>
        <v>1960000000</v>
      </c>
      <c r="E42" s="138"/>
    </row>
    <row r="43" spans="1:5">
      <c r="A43" s="124">
        <v>42088</v>
      </c>
      <c r="B43" s="123"/>
      <c r="C43" s="123">
        <v>750000000</v>
      </c>
      <c r="D43" s="125">
        <f t="shared" si="1"/>
        <v>1210000000</v>
      </c>
      <c r="E43" s="138"/>
    </row>
    <row r="44" spans="1:5">
      <c r="A44" s="124">
        <v>42150</v>
      </c>
      <c r="B44" s="123">
        <v>800000000</v>
      </c>
      <c r="C44" s="123"/>
      <c r="D44" s="125">
        <f t="shared" si="1"/>
        <v>2010000000</v>
      </c>
      <c r="E44" s="138"/>
    </row>
    <row r="45" spans="1:5">
      <c r="A45" s="124">
        <v>42216</v>
      </c>
      <c r="B45" s="123"/>
      <c r="C45" s="123">
        <v>150000000</v>
      </c>
      <c r="D45" s="125">
        <f t="shared" si="1"/>
        <v>1860000000</v>
      </c>
      <c r="E45" s="138"/>
    </row>
    <row r="46" spans="1:5">
      <c r="A46" s="124">
        <v>42237</v>
      </c>
      <c r="B46" s="123"/>
      <c r="C46" s="123">
        <v>184268276</v>
      </c>
      <c r="D46" s="125">
        <f t="shared" si="1"/>
        <v>1675731724</v>
      </c>
      <c r="E46" s="138"/>
    </row>
    <row r="47" spans="1:5">
      <c r="A47" s="124">
        <v>42250</v>
      </c>
      <c r="B47" s="123"/>
      <c r="C47" s="123">
        <v>125731724</v>
      </c>
      <c r="D47" s="125">
        <f t="shared" si="1"/>
        <v>1550000000</v>
      </c>
      <c r="E47" s="138"/>
    </row>
    <row r="48" spans="1:5">
      <c r="A48" s="124">
        <v>42272</v>
      </c>
      <c r="B48" s="123"/>
      <c r="C48" s="123">
        <v>750000000</v>
      </c>
      <c r="D48" s="125">
        <f t="shared" si="1"/>
        <v>800000000</v>
      </c>
      <c r="E48" s="138"/>
    </row>
    <row r="49" spans="1:5">
      <c r="A49" s="124">
        <v>42277</v>
      </c>
      <c r="B49" s="123"/>
      <c r="C49" s="123">
        <v>498750000</v>
      </c>
      <c r="D49" s="125">
        <f t="shared" si="1"/>
        <v>301250000</v>
      </c>
      <c r="E49" s="138"/>
    </row>
    <row r="50" spans="1:5">
      <c r="A50" s="124">
        <v>42284</v>
      </c>
      <c r="B50" s="123"/>
      <c r="C50" s="123">
        <v>99933590</v>
      </c>
      <c r="D50" s="125">
        <f t="shared" si="1"/>
        <v>201316410</v>
      </c>
      <c r="E50" s="138"/>
    </row>
    <row r="51" spans="1:5">
      <c r="A51" s="124">
        <v>42328</v>
      </c>
      <c r="B51" s="123">
        <v>230000000</v>
      </c>
      <c r="C51" s="123"/>
      <c r="D51" s="125">
        <f t="shared" si="1"/>
        <v>431316410</v>
      </c>
      <c r="E51" s="139">
        <v>42510</v>
      </c>
    </row>
    <row r="52" spans="1:5">
      <c r="A52" s="124">
        <v>42336</v>
      </c>
      <c r="B52" s="123"/>
      <c r="C52" s="123">
        <v>201316410</v>
      </c>
      <c r="D52" s="125">
        <f t="shared" si="1"/>
        <v>230000000</v>
      </c>
      <c r="E52" s="138"/>
    </row>
    <row r="53" spans="1:5">
      <c r="A53" s="124"/>
      <c r="B53" s="123"/>
      <c r="C53" s="123"/>
      <c r="D53" s="125">
        <f t="shared" si="1"/>
        <v>230000000</v>
      </c>
      <c r="E53" s="138"/>
    </row>
    <row r="54" spans="1:5">
      <c r="A54" s="124"/>
      <c r="B54" s="135"/>
      <c r="C54" s="123"/>
      <c r="D54" s="125">
        <f t="shared" si="1"/>
        <v>230000000</v>
      </c>
      <c r="E54" s="139"/>
    </row>
    <row r="55" spans="1:5">
      <c r="A55" s="124"/>
      <c r="B55" s="135"/>
      <c r="C55" s="123"/>
      <c r="D55" s="125">
        <f t="shared" si="1"/>
        <v>230000000</v>
      </c>
      <c r="E55" s="138"/>
    </row>
    <row r="56" spans="1:5">
      <c r="A56" s="127"/>
      <c r="B56" s="128"/>
      <c r="C56" s="129"/>
      <c r="D56" s="134">
        <f t="shared" si="1"/>
        <v>230000000</v>
      </c>
      <c r="E56" s="140"/>
    </row>
  </sheetData>
  <mergeCells count="2">
    <mergeCell ref="A1:E1"/>
    <mergeCell ref="A37:E37"/>
  </mergeCells>
  <pageMargins left="0.7" right="0.7" top="0.34" bottom="0.22" header="0.3" footer="0.22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0"/>
  <sheetViews>
    <sheetView topLeftCell="A4" workbookViewId="0"/>
  </sheetViews>
  <sheetFormatPr defaultRowHeight="12.75"/>
  <cols>
    <col min="1" max="1" width="42.140625" style="3" customWidth="1"/>
    <col min="2" max="2" width="17" style="3" customWidth="1"/>
    <col min="3" max="3" width="39.7109375" style="3" customWidth="1"/>
    <col min="4" max="4" width="18.28515625" style="3" customWidth="1"/>
    <col min="5" max="5" width="9.140625" style="46"/>
    <col min="6" max="16384" width="9.140625" style="3"/>
  </cols>
  <sheetData>
    <row r="1" spans="1:9" ht="14.25">
      <c r="A1" s="2"/>
      <c r="B1" s="2"/>
      <c r="C1" s="2"/>
      <c r="D1" s="2"/>
      <c r="E1" s="8"/>
      <c r="F1" s="2"/>
      <c r="G1" s="2"/>
      <c r="H1" s="2"/>
      <c r="I1" s="2"/>
    </row>
    <row r="2" spans="1:9" ht="23.25" customHeight="1">
      <c r="A2" s="152" t="s">
        <v>148</v>
      </c>
      <c r="B2" s="152"/>
      <c r="C2" s="152"/>
      <c r="D2" s="152"/>
      <c r="E2" s="8"/>
      <c r="F2" s="2"/>
      <c r="G2" s="2"/>
      <c r="H2" s="2"/>
      <c r="I2" s="2"/>
    </row>
    <row r="3" spans="1:9" ht="15.75">
      <c r="A3" s="1"/>
      <c r="B3" s="1"/>
      <c r="C3" s="2"/>
      <c r="D3" s="2"/>
      <c r="E3" s="8"/>
      <c r="F3" s="2"/>
      <c r="G3" s="2"/>
      <c r="H3" s="2"/>
      <c r="I3" s="2"/>
    </row>
    <row r="4" spans="1:9" ht="15.75">
      <c r="A4" s="11" t="s">
        <v>6</v>
      </c>
      <c r="B4" s="11" t="s">
        <v>64</v>
      </c>
      <c r="C4" s="11" t="s">
        <v>6</v>
      </c>
      <c r="D4" s="11" t="s">
        <v>64</v>
      </c>
      <c r="E4" s="8"/>
      <c r="F4" s="2"/>
      <c r="G4" s="2"/>
      <c r="H4" s="2"/>
      <c r="I4" s="2"/>
    </row>
    <row r="5" spans="1:9" ht="15.75">
      <c r="A5" s="39">
        <v>1</v>
      </c>
      <c r="B5" s="39">
        <v>2</v>
      </c>
      <c r="C5" s="39">
        <v>3</v>
      </c>
      <c r="D5" s="39">
        <v>4</v>
      </c>
      <c r="E5" s="8"/>
      <c r="F5" s="2"/>
      <c r="G5" s="2"/>
      <c r="H5" s="2"/>
      <c r="I5" s="2"/>
    </row>
    <row r="6" spans="1:9" ht="15.75">
      <c r="A6" s="40" t="s">
        <v>19</v>
      </c>
      <c r="B6" s="41">
        <f t="shared" ref="B6" si="0">B7+B18+B16</f>
        <v>86477474</v>
      </c>
      <c r="C6" s="40" t="s">
        <v>73</v>
      </c>
      <c r="D6" s="42">
        <f>D7+D8+D18</f>
        <v>43830210</v>
      </c>
      <c r="E6" s="8"/>
      <c r="F6" s="2"/>
      <c r="G6" s="2"/>
      <c r="H6" s="2"/>
      <c r="I6" s="2"/>
    </row>
    <row r="7" spans="1:9" s="10" customFormat="1" ht="15.75">
      <c r="A7" s="19" t="s">
        <v>9</v>
      </c>
      <c r="B7" s="26">
        <f t="shared" ref="B7" si="1">SUM(B8:B14)</f>
        <v>86461602</v>
      </c>
      <c r="C7" s="19" t="s">
        <v>1</v>
      </c>
      <c r="D7" s="19"/>
      <c r="E7" s="45"/>
      <c r="F7" s="9"/>
      <c r="G7" s="9"/>
      <c r="H7" s="9"/>
      <c r="I7" s="9"/>
    </row>
    <row r="8" spans="1:9" ht="15.75">
      <c r="A8" s="17" t="s">
        <v>29</v>
      </c>
      <c r="B8" s="49"/>
      <c r="C8" s="19" t="s">
        <v>46</v>
      </c>
      <c r="D8" s="26">
        <f>SUM(D9:D16)</f>
        <v>25588560</v>
      </c>
      <c r="E8" s="8"/>
      <c r="F8" s="2"/>
      <c r="G8" s="2"/>
      <c r="H8" s="2"/>
      <c r="I8" s="2"/>
    </row>
    <row r="9" spans="1:9" ht="14.25">
      <c r="A9" s="17" t="s">
        <v>30</v>
      </c>
      <c r="B9" s="51"/>
      <c r="C9" s="49" t="s">
        <v>52</v>
      </c>
      <c r="D9" s="51">
        <v>45000</v>
      </c>
      <c r="E9" s="8"/>
      <c r="F9" s="2"/>
      <c r="G9" s="2"/>
      <c r="H9" s="2"/>
      <c r="I9" s="2"/>
    </row>
    <row r="10" spans="1:9" ht="14.25">
      <c r="A10" s="17" t="s">
        <v>32</v>
      </c>
      <c r="B10" s="51"/>
      <c r="C10" s="49" t="s">
        <v>53</v>
      </c>
      <c r="D10" s="51"/>
      <c r="E10" s="8"/>
      <c r="F10" s="2"/>
      <c r="G10" s="2"/>
      <c r="H10" s="2"/>
      <c r="I10" s="2"/>
    </row>
    <row r="11" spans="1:9" ht="14.25">
      <c r="A11" s="17" t="s">
        <v>45</v>
      </c>
      <c r="B11" s="51">
        <v>6601602</v>
      </c>
      <c r="C11" s="49" t="s">
        <v>54</v>
      </c>
      <c r="D11" s="51">
        <v>43560</v>
      </c>
      <c r="E11" s="8"/>
      <c r="F11" s="2"/>
      <c r="G11" s="2"/>
      <c r="H11" s="2"/>
      <c r="I11" s="2"/>
    </row>
    <row r="12" spans="1:9" ht="14.25">
      <c r="A12" s="17" t="s">
        <v>33</v>
      </c>
      <c r="B12" s="51">
        <v>43900000</v>
      </c>
      <c r="C12" s="49" t="s">
        <v>34</v>
      </c>
      <c r="D12" s="51"/>
      <c r="E12" s="8"/>
      <c r="F12" s="2"/>
      <c r="G12" s="2"/>
      <c r="H12" s="2"/>
      <c r="I12" s="2"/>
    </row>
    <row r="13" spans="1:9" ht="14.25">
      <c r="A13" s="17" t="s">
        <v>31</v>
      </c>
      <c r="B13" s="51"/>
      <c r="C13" s="49" t="s">
        <v>35</v>
      </c>
      <c r="D13" s="51"/>
      <c r="E13" s="8"/>
      <c r="F13" s="2"/>
      <c r="G13" s="2"/>
      <c r="H13" s="2"/>
      <c r="I13" s="2"/>
    </row>
    <row r="14" spans="1:9" ht="14.25">
      <c r="A14" s="17" t="s">
        <v>36</v>
      </c>
      <c r="B14" s="51">
        <v>35960000</v>
      </c>
      <c r="C14" s="49" t="s">
        <v>37</v>
      </c>
      <c r="D14" s="49">
        <v>25500000</v>
      </c>
      <c r="E14" s="8"/>
      <c r="F14" s="2"/>
      <c r="G14" s="2"/>
      <c r="H14" s="2"/>
      <c r="I14" s="2"/>
    </row>
    <row r="15" spans="1:9" ht="14.25">
      <c r="A15" s="17" t="s">
        <v>58</v>
      </c>
      <c r="B15" s="51"/>
      <c r="C15" s="49" t="s">
        <v>57</v>
      </c>
      <c r="D15" s="49"/>
      <c r="E15" s="8"/>
      <c r="F15" s="2"/>
      <c r="G15" s="2"/>
      <c r="H15" s="2"/>
      <c r="I15" s="2"/>
    </row>
    <row r="16" spans="1:9" s="10" customFormat="1" ht="15.75">
      <c r="A16" s="19" t="s">
        <v>40</v>
      </c>
      <c r="B16" s="51"/>
      <c r="C16" s="49" t="s">
        <v>80</v>
      </c>
      <c r="D16" s="49"/>
      <c r="E16" s="45"/>
      <c r="F16" s="9"/>
      <c r="G16" s="9"/>
      <c r="H16" s="9"/>
    </row>
    <row r="17" spans="1:9" ht="14.25">
      <c r="A17" s="17" t="s">
        <v>20</v>
      </c>
      <c r="B17" s="17"/>
      <c r="C17" s="49" t="s">
        <v>0</v>
      </c>
      <c r="D17" s="51"/>
      <c r="E17" s="8"/>
      <c r="F17" s="2"/>
      <c r="G17" s="2"/>
      <c r="H17" s="2"/>
      <c r="I17" s="2"/>
    </row>
    <row r="18" spans="1:9" s="10" customFormat="1" ht="15.75">
      <c r="A18" s="19" t="s">
        <v>41</v>
      </c>
      <c r="B18" s="52">
        <v>15872</v>
      </c>
      <c r="C18" s="19" t="s">
        <v>72</v>
      </c>
      <c r="D18" s="26">
        <f>SUM(D19:D23)</f>
        <v>18241650</v>
      </c>
      <c r="E18" s="45"/>
      <c r="F18" s="9"/>
      <c r="G18" s="9"/>
      <c r="H18" s="9"/>
      <c r="I18" s="9"/>
    </row>
    <row r="19" spans="1:9" ht="14.25">
      <c r="A19" s="43"/>
      <c r="B19" s="43"/>
      <c r="C19" s="17" t="s">
        <v>26</v>
      </c>
      <c r="D19" s="51">
        <v>10341000</v>
      </c>
      <c r="E19" s="8"/>
      <c r="F19" s="2"/>
      <c r="G19" s="2"/>
      <c r="H19" s="2"/>
      <c r="I19" s="2"/>
    </row>
    <row r="20" spans="1:9" s="10" customFormat="1" ht="14.25">
      <c r="A20" s="29"/>
      <c r="B20" s="29"/>
      <c r="C20" s="17" t="s">
        <v>38</v>
      </c>
      <c r="D20" s="51">
        <v>6867650</v>
      </c>
      <c r="E20" s="45"/>
      <c r="F20" s="9"/>
      <c r="G20" s="9"/>
      <c r="H20" s="9"/>
      <c r="I20" s="9"/>
    </row>
    <row r="21" spans="1:9" s="10" customFormat="1" ht="14.25">
      <c r="A21" s="29"/>
      <c r="B21" s="29"/>
      <c r="C21" s="17" t="s">
        <v>39</v>
      </c>
      <c r="D21" s="51">
        <v>1000000</v>
      </c>
      <c r="E21" s="45"/>
      <c r="F21" s="9"/>
      <c r="G21" s="9"/>
      <c r="H21" s="9"/>
      <c r="I21" s="9"/>
    </row>
    <row r="22" spans="1:9" ht="14.25">
      <c r="A22" s="43"/>
      <c r="B22" s="43"/>
      <c r="C22" s="17" t="s">
        <v>14</v>
      </c>
      <c r="D22" s="51">
        <v>33000</v>
      </c>
      <c r="E22" s="8"/>
      <c r="F22" s="2"/>
      <c r="G22" s="2"/>
      <c r="H22" s="2"/>
      <c r="I22" s="2"/>
    </row>
    <row r="23" spans="1:9" ht="14.25">
      <c r="A23" s="43"/>
      <c r="B23" s="43"/>
      <c r="C23" s="17" t="s">
        <v>0</v>
      </c>
      <c r="D23" s="51"/>
      <c r="E23" s="8"/>
      <c r="F23" s="2"/>
      <c r="G23" s="2"/>
      <c r="H23" s="2"/>
      <c r="I23" s="2"/>
    </row>
    <row r="24" spans="1:9" s="6" customFormat="1" ht="17.25">
      <c r="A24" s="31" t="s">
        <v>69</v>
      </c>
      <c r="B24" s="153">
        <f>B6-D6</f>
        <v>42647264</v>
      </c>
      <c r="C24" s="153"/>
      <c r="D24" s="153"/>
      <c r="E24" s="21"/>
      <c r="F24" s="5"/>
      <c r="G24" s="5"/>
      <c r="H24" s="5"/>
      <c r="I24" s="5"/>
    </row>
    <row r="25" spans="1:9" ht="15.75">
      <c r="A25" s="4"/>
      <c r="B25" s="4"/>
    </row>
    <row r="26" spans="1:9" ht="15.75">
      <c r="A26" s="4"/>
      <c r="B26" s="4"/>
    </row>
    <row r="27" spans="1:9" s="13" customFormat="1">
      <c r="A27" s="3"/>
      <c r="B27" s="3"/>
      <c r="C27" s="3"/>
      <c r="D27" s="3"/>
      <c r="E27" s="46"/>
      <c r="F27" s="3"/>
      <c r="G27" s="3"/>
      <c r="H27" s="3"/>
      <c r="I27" s="3"/>
    </row>
    <row r="28" spans="1:9" s="13" customFormat="1">
      <c r="A28" s="3"/>
      <c r="B28" s="3"/>
      <c r="C28" s="3"/>
      <c r="D28" s="3"/>
      <c r="E28" s="46"/>
      <c r="F28" s="3"/>
      <c r="G28" s="3"/>
      <c r="H28" s="3"/>
      <c r="I28" s="3"/>
    </row>
    <row r="29" spans="1:9" s="13" customFormat="1">
      <c r="A29" s="3"/>
      <c r="B29" s="3"/>
      <c r="C29" s="3"/>
      <c r="D29" s="3"/>
      <c r="E29" s="46"/>
      <c r="F29" s="3"/>
      <c r="G29" s="3"/>
      <c r="H29" s="3"/>
      <c r="I29" s="3"/>
    </row>
    <row r="30" spans="1:9" s="13" customFormat="1">
      <c r="A30" s="3"/>
      <c r="B30" s="3"/>
      <c r="C30" s="3"/>
      <c r="D30" s="3"/>
      <c r="E30" s="46"/>
      <c r="F30" s="3"/>
      <c r="G30" s="3"/>
      <c r="H30" s="3"/>
      <c r="I30" s="3"/>
    </row>
    <row r="31" spans="1:9" s="13" customFormat="1">
      <c r="A31" s="3"/>
      <c r="B31" s="3"/>
      <c r="C31" s="3"/>
      <c r="D31" s="3"/>
      <c r="E31" s="46"/>
      <c r="F31" s="3"/>
      <c r="G31" s="3"/>
      <c r="H31" s="3"/>
      <c r="I31" s="3"/>
    </row>
    <row r="32" spans="1:9" s="13" customFormat="1">
      <c r="A32" s="3"/>
      <c r="B32" s="3"/>
      <c r="C32" s="3"/>
      <c r="D32" s="3"/>
      <c r="E32" s="46"/>
      <c r="F32" s="3"/>
      <c r="G32" s="3"/>
      <c r="H32" s="3"/>
      <c r="I32" s="3"/>
    </row>
    <row r="33" spans="1:9" s="13" customFormat="1">
      <c r="A33" s="3"/>
      <c r="B33" s="3"/>
      <c r="C33" s="3"/>
      <c r="D33" s="3"/>
      <c r="E33" s="46"/>
      <c r="F33" s="3"/>
      <c r="G33" s="3"/>
      <c r="H33" s="3"/>
      <c r="I33" s="3"/>
    </row>
    <row r="34" spans="1:9" s="13" customFormat="1">
      <c r="A34" s="3"/>
      <c r="B34" s="3"/>
      <c r="C34" s="3"/>
      <c r="D34" s="3"/>
      <c r="E34" s="46"/>
      <c r="F34" s="3"/>
      <c r="G34" s="3"/>
      <c r="H34" s="3"/>
      <c r="I34" s="3"/>
    </row>
    <row r="35" spans="1:9" s="13" customFormat="1">
      <c r="A35" s="3"/>
      <c r="B35" s="3"/>
      <c r="C35" s="3"/>
      <c r="D35" s="3"/>
      <c r="E35" s="46"/>
      <c r="F35" s="3"/>
      <c r="G35" s="3"/>
      <c r="H35" s="3"/>
      <c r="I35" s="3"/>
    </row>
    <row r="36" spans="1:9" s="13" customFormat="1">
      <c r="A36" s="3"/>
      <c r="B36" s="3"/>
      <c r="C36" s="3"/>
      <c r="D36" s="3"/>
      <c r="E36" s="46"/>
      <c r="F36" s="3"/>
      <c r="G36" s="3"/>
      <c r="H36" s="3"/>
      <c r="I36" s="3"/>
    </row>
    <row r="37" spans="1:9" s="13" customFormat="1">
      <c r="A37" s="3"/>
      <c r="B37" s="3"/>
      <c r="C37" s="3"/>
      <c r="D37" s="3"/>
      <c r="E37" s="46"/>
      <c r="F37" s="3"/>
      <c r="G37" s="3"/>
      <c r="H37" s="3"/>
      <c r="I37" s="3"/>
    </row>
    <row r="38" spans="1:9" s="13" customFormat="1">
      <c r="A38" s="3"/>
      <c r="B38" s="3"/>
      <c r="C38" s="3"/>
      <c r="D38" s="3"/>
      <c r="E38" s="46"/>
      <c r="F38" s="3"/>
      <c r="G38" s="3"/>
      <c r="H38" s="3"/>
      <c r="I38" s="3"/>
    </row>
    <row r="39" spans="1:9" s="13" customFormat="1">
      <c r="A39" s="3"/>
      <c r="B39" s="3"/>
      <c r="C39" s="3"/>
      <c r="D39" s="3"/>
      <c r="E39" s="46"/>
      <c r="F39" s="3"/>
      <c r="G39" s="3"/>
      <c r="H39" s="3"/>
      <c r="I39" s="3"/>
    </row>
    <row r="40" spans="1:9" s="13" customFormat="1">
      <c r="A40" s="3"/>
      <c r="B40" s="3"/>
      <c r="C40" s="3"/>
      <c r="D40" s="3"/>
      <c r="E40" s="46"/>
      <c r="F40" s="3"/>
      <c r="G40" s="3"/>
      <c r="H40" s="3"/>
      <c r="I40" s="3"/>
    </row>
    <row r="41" spans="1:9" s="13" customFormat="1">
      <c r="A41" s="3"/>
      <c r="B41" s="3"/>
      <c r="C41" s="3"/>
      <c r="D41" s="3"/>
      <c r="E41" s="46"/>
      <c r="F41" s="3"/>
      <c r="G41" s="3"/>
      <c r="H41" s="3"/>
      <c r="I41" s="3"/>
    </row>
    <row r="42" spans="1:9" s="13" customFormat="1">
      <c r="A42" s="3"/>
      <c r="B42" s="3"/>
      <c r="C42" s="3"/>
      <c r="D42" s="3"/>
      <c r="E42" s="46"/>
      <c r="F42" s="3"/>
      <c r="G42" s="3"/>
      <c r="H42" s="3"/>
      <c r="I42" s="3"/>
    </row>
    <row r="43" spans="1:9" s="13" customFormat="1">
      <c r="A43" s="3"/>
      <c r="B43" s="3"/>
      <c r="C43" s="3"/>
      <c r="D43" s="3"/>
      <c r="E43" s="46"/>
      <c r="F43" s="3"/>
      <c r="G43" s="3"/>
      <c r="H43" s="3"/>
      <c r="I43" s="3"/>
    </row>
    <row r="44" spans="1:9" s="13" customFormat="1">
      <c r="A44" s="3"/>
      <c r="B44" s="3"/>
      <c r="C44" s="3"/>
      <c r="D44" s="3"/>
      <c r="E44" s="46"/>
      <c r="F44" s="3"/>
      <c r="G44" s="3"/>
      <c r="H44" s="3"/>
      <c r="I44" s="3"/>
    </row>
    <row r="45" spans="1:9" s="13" customFormat="1">
      <c r="A45" s="3"/>
      <c r="B45" s="3"/>
      <c r="C45" s="3"/>
      <c r="D45" s="3"/>
      <c r="E45" s="46"/>
      <c r="F45" s="3"/>
      <c r="G45" s="3"/>
      <c r="H45" s="3"/>
      <c r="I45" s="3"/>
    </row>
    <row r="46" spans="1:9" s="13" customFormat="1">
      <c r="A46" s="3"/>
      <c r="B46" s="3"/>
      <c r="C46" s="3"/>
      <c r="D46" s="3"/>
      <c r="E46" s="46"/>
      <c r="F46" s="3"/>
      <c r="G46" s="3"/>
      <c r="H46" s="3"/>
      <c r="I46" s="3"/>
    </row>
    <row r="47" spans="1:9" s="13" customFormat="1">
      <c r="A47" s="3"/>
      <c r="B47" s="3"/>
      <c r="C47" s="3"/>
      <c r="D47" s="3"/>
      <c r="E47" s="46"/>
      <c r="F47" s="3"/>
      <c r="G47" s="3"/>
      <c r="H47" s="3"/>
      <c r="I47" s="3"/>
    </row>
    <row r="48" spans="1:9" s="13" customFormat="1">
      <c r="A48" s="3"/>
      <c r="B48" s="3"/>
      <c r="C48" s="3"/>
      <c r="D48" s="3"/>
      <c r="E48" s="46"/>
      <c r="F48" s="3"/>
      <c r="G48" s="3"/>
      <c r="H48" s="3"/>
      <c r="I48" s="3"/>
    </row>
    <row r="49" spans="1:9" s="13" customFormat="1">
      <c r="A49" s="3"/>
      <c r="B49" s="3"/>
      <c r="C49" s="3"/>
      <c r="D49" s="3"/>
      <c r="E49" s="46"/>
      <c r="F49" s="3"/>
      <c r="G49" s="3"/>
      <c r="H49" s="3"/>
      <c r="I49" s="3"/>
    </row>
    <row r="50" spans="1:9" s="13" customFormat="1">
      <c r="A50" s="3"/>
      <c r="B50" s="3"/>
      <c r="C50" s="3"/>
      <c r="D50" s="3"/>
      <c r="E50" s="46"/>
      <c r="F50" s="3"/>
      <c r="G50" s="3"/>
      <c r="H50" s="3"/>
      <c r="I50" s="3"/>
    </row>
    <row r="51" spans="1:9" s="13" customFormat="1">
      <c r="A51" s="3"/>
      <c r="B51" s="3"/>
      <c r="C51" s="3"/>
      <c r="D51" s="3"/>
      <c r="E51" s="46"/>
      <c r="F51" s="3"/>
      <c r="G51" s="3"/>
      <c r="H51" s="3"/>
      <c r="I51" s="3"/>
    </row>
    <row r="52" spans="1:9" s="13" customFormat="1">
      <c r="A52" s="3"/>
      <c r="B52" s="3"/>
      <c r="C52" s="3"/>
      <c r="D52" s="3"/>
      <c r="E52" s="46"/>
      <c r="F52" s="3"/>
      <c r="G52" s="3"/>
      <c r="H52" s="3"/>
      <c r="I52" s="3"/>
    </row>
    <row r="53" spans="1:9" s="13" customFormat="1">
      <c r="A53" s="3"/>
      <c r="B53" s="3"/>
      <c r="C53" s="3"/>
      <c r="D53" s="3"/>
      <c r="E53" s="46"/>
      <c r="F53" s="3"/>
      <c r="G53" s="3"/>
      <c r="H53" s="3"/>
      <c r="I53" s="3"/>
    </row>
    <row r="54" spans="1:9" s="13" customFormat="1">
      <c r="A54" s="3"/>
      <c r="B54" s="3"/>
      <c r="C54" s="3"/>
      <c r="D54" s="3"/>
      <c r="E54" s="46"/>
      <c r="F54" s="3"/>
      <c r="G54" s="3"/>
      <c r="H54" s="3"/>
      <c r="I54" s="3"/>
    </row>
    <row r="55" spans="1:9" s="13" customFormat="1">
      <c r="A55" s="3"/>
      <c r="B55" s="3"/>
      <c r="C55" s="3"/>
      <c r="D55" s="3"/>
      <c r="E55" s="46"/>
      <c r="F55" s="3"/>
      <c r="G55" s="3"/>
      <c r="H55" s="3"/>
      <c r="I55" s="3"/>
    </row>
    <row r="56" spans="1:9" s="13" customFormat="1">
      <c r="A56" s="3"/>
      <c r="B56" s="3"/>
      <c r="C56" s="3"/>
      <c r="D56" s="3"/>
      <c r="E56" s="46"/>
      <c r="F56" s="3"/>
      <c r="G56" s="3"/>
      <c r="H56" s="3"/>
      <c r="I56" s="3"/>
    </row>
    <row r="57" spans="1:9" s="13" customFormat="1">
      <c r="A57" s="3"/>
      <c r="B57" s="3"/>
      <c r="C57" s="3"/>
      <c r="D57" s="3"/>
      <c r="E57" s="46"/>
      <c r="F57" s="3"/>
      <c r="G57" s="3"/>
      <c r="H57" s="3"/>
      <c r="I57" s="3"/>
    </row>
    <row r="58" spans="1:9" s="13" customFormat="1">
      <c r="A58" s="3"/>
      <c r="B58" s="3"/>
      <c r="C58" s="3"/>
      <c r="D58" s="3"/>
      <c r="E58" s="46"/>
      <c r="F58" s="3"/>
      <c r="G58" s="3"/>
      <c r="H58" s="3"/>
      <c r="I58" s="3"/>
    </row>
    <row r="59" spans="1:9" s="13" customFormat="1">
      <c r="A59" s="3"/>
      <c r="B59" s="3"/>
      <c r="C59" s="3"/>
      <c r="D59" s="3"/>
      <c r="E59" s="46"/>
      <c r="F59" s="3"/>
      <c r="G59" s="3"/>
      <c r="H59" s="3"/>
      <c r="I59" s="3"/>
    </row>
    <row r="60" spans="1:9" s="13" customFormat="1">
      <c r="A60" s="3"/>
      <c r="B60" s="3"/>
      <c r="C60" s="3"/>
      <c r="D60" s="3"/>
      <c r="E60" s="46"/>
      <c r="F60" s="3"/>
      <c r="G60" s="3"/>
      <c r="H60" s="3"/>
      <c r="I60" s="3"/>
    </row>
    <row r="61" spans="1:9" s="13" customFormat="1">
      <c r="A61" s="3"/>
      <c r="B61" s="3"/>
      <c r="C61" s="3"/>
      <c r="D61" s="3"/>
      <c r="E61" s="46"/>
      <c r="F61" s="3"/>
      <c r="G61" s="3"/>
      <c r="H61" s="3"/>
      <c r="I61" s="3"/>
    </row>
    <row r="62" spans="1:9" s="13" customFormat="1">
      <c r="A62" s="3"/>
      <c r="B62" s="3"/>
      <c r="C62" s="3"/>
      <c r="D62" s="3"/>
      <c r="E62" s="46"/>
      <c r="F62" s="3"/>
      <c r="G62" s="3"/>
      <c r="H62" s="3"/>
      <c r="I62" s="3"/>
    </row>
    <row r="63" spans="1:9" s="13" customFormat="1">
      <c r="A63" s="3"/>
      <c r="B63" s="3"/>
      <c r="C63" s="3"/>
      <c r="D63" s="3"/>
      <c r="E63" s="46"/>
      <c r="F63" s="3"/>
      <c r="G63" s="3"/>
      <c r="H63" s="3"/>
      <c r="I63" s="3"/>
    </row>
    <row r="64" spans="1:9" s="13" customFormat="1">
      <c r="A64" s="3"/>
      <c r="B64" s="3"/>
      <c r="C64" s="3"/>
      <c r="D64" s="3"/>
      <c r="E64" s="46"/>
      <c r="F64" s="3"/>
      <c r="G64" s="3"/>
      <c r="H64" s="3"/>
      <c r="I64" s="3"/>
    </row>
    <row r="65" spans="1:9" s="13" customFormat="1">
      <c r="A65" s="3"/>
      <c r="B65" s="3"/>
      <c r="C65" s="3"/>
      <c r="D65" s="3"/>
      <c r="E65" s="46"/>
      <c r="F65" s="3"/>
      <c r="G65" s="3"/>
      <c r="H65" s="3"/>
      <c r="I65" s="3"/>
    </row>
    <row r="66" spans="1:9" s="13" customFormat="1">
      <c r="A66" s="3"/>
      <c r="B66" s="3"/>
      <c r="C66" s="3"/>
      <c r="D66" s="3"/>
      <c r="E66" s="46"/>
      <c r="F66" s="3"/>
      <c r="G66" s="3"/>
      <c r="H66" s="3"/>
      <c r="I66" s="3"/>
    </row>
    <row r="67" spans="1:9" s="13" customFormat="1">
      <c r="A67" s="3"/>
      <c r="B67" s="3"/>
      <c r="C67" s="3"/>
      <c r="D67" s="3"/>
      <c r="E67" s="46"/>
      <c r="F67" s="3"/>
      <c r="G67" s="3"/>
      <c r="H67" s="3"/>
      <c r="I67" s="3"/>
    </row>
    <row r="68" spans="1:9" s="13" customFormat="1">
      <c r="A68" s="3"/>
      <c r="B68" s="3"/>
      <c r="C68" s="3"/>
      <c r="D68" s="3"/>
      <c r="E68" s="46"/>
      <c r="F68" s="3"/>
      <c r="G68" s="3"/>
      <c r="H68" s="3"/>
      <c r="I68" s="3"/>
    </row>
    <row r="69" spans="1:9" s="13" customFormat="1">
      <c r="A69" s="3"/>
      <c r="B69" s="3"/>
      <c r="C69" s="3"/>
      <c r="D69" s="3"/>
      <c r="E69" s="46"/>
      <c r="F69" s="3"/>
      <c r="G69" s="3"/>
      <c r="H69" s="3"/>
      <c r="I69" s="3"/>
    </row>
    <row r="70" spans="1:9" s="13" customFormat="1">
      <c r="A70" s="3"/>
      <c r="B70" s="3"/>
      <c r="C70" s="3"/>
      <c r="D70" s="3"/>
      <c r="E70" s="46"/>
      <c r="F70" s="3"/>
      <c r="G70" s="3"/>
      <c r="H70" s="3"/>
      <c r="I70" s="3"/>
    </row>
    <row r="71" spans="1:9" s="13" customFormat="1">
      <c r="A71" s="3"/>
      <c r="B71" s="3"/>
      <c r="C71" s="3"/>
      <c r="D71" s="3"/>
      <c r="E71" s="46"/>
      <c r="F71" s="3"/>
      <c r="G71" s="3"/>
      <c r="H71" s="3"/>
      <c r="I71" s="3"/>
    </row>
    <row r="72" spans="1:9" s="13" customFormat="1">
      <c r="A72" s="3"/>
      <c r="B72" s="3"/>
      <c r="C72" s="3"/>
      <c r="D72" s="3"/>
      <c r="E72" s="46"/>
      <c r="F72" s="3"/>
      <c r="G72" s="3"/>
      <c r="H72" s="3"/>
      <c r="I72" s="3"/>
    </row>
    <row r="73" spans="1:9" s="13" customFormat="1">
      <c r="A73" s="3"/>
      <c r="B73" s="3"/>
      <c r="C73" s="3"/>
      <c r="D73" s="3"/>
      <c r="E73" s="46"/>
      <c r="F73" s="3"/>
      <c r="G73" s="3"/>
      <c r="H73" s="3"/>
      <c r="I73" s="3"/>
    </row>
    <row r="74" spans="1:9" s="13" customFormat="1">
      <c r="A74" s="3"/>
      <c r="B74" s="3"/>
      <c r="C74" s="3"/>
      <c r="D74" s="3"/>
      <c r="E74" s="46"/>
      <c r="F74" s="3"/>
      <c r="G74" s="3"/>
      <c r="H74" s="3"/>
      <c r="I74" s="3"/>
    </row>
    <row r="75" spans="1:9" s="13" customFormat="1">
      <c r="A75" s="3"/>
      <c r="B75" s="3"/>
      <c r="C75" s="3"/>
      <c r="D75" s="3"/>
      <c r="E75" s="46"/>
      <c r="F75" s="3"/>
      <c r="G75" s="3"/>
      <c r="H75" s="3"/>
      <c r="I75" s="3"/>
    </row>
    <row r="76" spans="1:9" s="13" customFormat="1">
      <c r="A76" s="3"/>
      <c r="B76" s="3"/>
      <c r="C76" s="3"/>
      <c r="D76" s="3"/>
      <c r="E76" s="46"/>
      <c r="F76" s="3"/>
      <c r="G76" s="3"/>
      <c r="H76" s="3"/>
      <c r="I76" s="3"/>
    </row>
    <row r="77" spans="1:9" s="13" customFormat="1">
      <c r="A77" s="3"/>
      <c r="B77" s="3"/>
      <c r="C77" s="3"/>
      <c r="D77" s="3"/>
      <c r="E77" s="46"/>
      <c r="F77" s="3"/>
      <c r="G77" s="3"/>
      <c r="H77" s="3"/>
      <c r="I77" s="3"/>
    </row>
    <row r="78" spans="1:9" s="13" customFormat="1">
      <c r="A78" s="3"/>
      <c r="B78" s="3"/>
      <c r="C78" s="3"/>
      <c r="D78" s="3"/>
      <c r="E78" s="46"/>
      <c r="F78" s="3"/>
      <c r="G78" s="3"/>
      <c r="H78" s="3"/>
      <c r="I78" s="3"/>
    </row>
    <row r="79" spans="1:9" s="13" customFormat="1">
      <c r="A79" s="3"/>
      <c r="B79" s="3"/>
      <c r="C79" s="3"/>
      <c r="D79" s="3"/>
      <c r="E79" s="46"/>
      <c r="F79" s="3"/>
      <c r="G79" s="3"/>
      <c r="H79" s="3"/>
      <c r="I79" s="3"/>
    </row>
    <row r="80" spans="1:9" s="13" customFormat="1">
      <c r="A80" s="3"/>
      <c r="B80" s="3"/>
      <c r="C80" s="3"/>
      <c r="D80" s="3"/>
      <c r="E80" s="46"/>
      <c r="F80" s="3"/>
      <c r="G80" s="3"/>
      <c r="H80" s="3"/>
      <c r="I80" s="3"/>
    </row>
    <row r="81" spans="1:9" s="13" customFormat="1">
      <c r="A81" s="3"/>
      <c r="B81" s="3"/>
      <c r="C81" s="3"/>
      <c r="D81" s="3"/>
      <c r="E81" s="46"/>
      <c r="F81" s="3"/>
      <c r="G81" s="3"/>
      <c r="H81" s="3"/>
      <c r="I81" s="3"/>
    </row>
    <row r="82" spans="1:9" s="13" customFormat="1">
      <c r="A82" s="3"/>
      <c r="B82" s="3"/>
      <c r="C82" s="3"/>
      <c r="D82" s="3"/>
      <c r="E82" s="46"/>
      <c r="F82" s="3"/>
      <c r="G82" s="3"/>
      <c r="H82" s="3"/>
      <c r="I82" s="3"/>
    </row>
    <row r="83" spans="1:9" s="13" customFormat="1">
      <c r="A83" s="3"/>
      <c r="B83" s="3"/>
      <c r="C83" s="3"/>
      <c r="D83" s="3"/>
      <c r="E83" s="46"/>
      <c r="F83" s="3"/>
      <c r="G83" s="3"/>
      <c r="H83" s="3"/>
      <c r="I83" s="3"/>
    </row>
    <row r="84" spans="1:9" s="13" customFormat="1">
      <c r="A84" s="3"/>
      <c r="B84" s="3"/>
      <c r="C84" s="3"/>
      <c r="D84" s="3"/>
      <c r="E84" s="46"/>
      <c r="F84" s="3"/>
      <c r="G84" s="3"/>
      <c r="H84" s="3"/>
      <c r="I84" s="3"/>
    </row>
    <row r="85" spans="1:9" s="13" customFormat="1">
      <c r="A85" s="3"/>
      <c r="B85" s="3"/>
      <c r="C85" s="3"/>
      <c r="D85" s="3"/>
      <c r="E85" s="46"/>
      <c r="F85" s="3"/>
      <c r="G85" s="3"/>
      <c r="H85" s="3"/>
      <c r="I85" s="3"/>
    </row>
    <row r="86" spans="1:9" s="13" customFormat="1">
      <c r="A86" s="3"/>
      <c r="B86" s="3"/>
      <c r="C86" s="3"/>
      <c r="D86" s="3"/>
      <c r="E86" s="46"/>
      <c r="F86" s="3"/>
      <c r="G86" s="3"/>
      <c r="H86" s="3"/>
      <c r="I86" s="3"/>
    </row>
    <row r="87" spans="1:9" s="13" customFormat="1">
      <c r="A87" s="3"/>
      <c r="B87" s="3"/>
      <c r="C87" s="3"/>
      <c r="D87" s="3"/>
      <c r="E87" s="46"/>
      <c r="F87" s="3"/>
      <c r="G87" s="3"/>
      <c r="H87" s="3"/>
      <c r="I87" s="3"/>
    </row>
    <row r="88" spans="1:9" s="13" customFormat="1">
      <c r="A88" s="3"/>
      <c r="B88" s="3"/>
      <c r="C88" s="3"/>
      <c r="D88" s="3"/>
      <c r="E88" s="46"/>
      <c r="F88" s="3"/>
      <c r="G88" s="3"/>
      <c r="H88" s="3"/>
      <c r="I88" s="3"/>
    </row>
    <row r="89" spans="1:9" s="13" customFormat="1">
      <c r="A89" s="3"/>
      <c r="B89" s="3"/>
      <c r="C89" s="3"/>
      <c r="D89" s="3"/>
      <c r="E89" s="46"/>
      <c r="F89" s="3"/>
      <c r="G89" s="3"/>
      <c r="H89" s="3"/>
      <c r="I89" s="3"/>
    </row>
    <row r="90" spans="1:9" s="13" customFormat="1">
      <c r="A90" s="3"/>
      <c r="B90" s="3"/>
      <c r="C90" s="3"/>
      <c r="D90" s="3"/>
      <c r="E90" s="46"/>
      <c r="F90" s="3"/>
      <c r="G90" s="3"/>
      <c r="H90" s="3"/>
      <c r="I90" s="3"/>
    </row>
    <row r="91" spans="1:9" s="13" customFormat="1">
      <c r="A91" s="3"/>
      <c r="B91" s="3"/>
      <c r="C91" s="3"/>
      <c r="D91" s="3"/>
      <c r="E91" s="46"/>
      <c r="F91" s="3"/>
      <c r="G91" s="3"/>
      <c r="H91" s="3"/>
      <c r="I91" s="3"/>
    </row>
    <row r="92" spans="1:9" s="13" customFormat="1">
      <c r="A92" s="3"/>
      <c r="B92" s="3"/>
      <c r="C92" s="3"/>
      <c r="D92" s="3"/>
      <c r="E92" s="46"/>
      <c r="F92" s="3"/>
      <c r="G92" s="3"/>
      <c r="H92" s="3"/>
      <c r="I92" s="3"/>
    </row>
    <row r="93" spans="1:9" s="13" customFormat="1">
      <c r="A93" s="3"/>
      <c r="B93" s="3"/>
      <c r="C93" s="3"/>
      <c r="D93" s="3"/>
      <c r="E93" s="46"/>
      <c r="F93" s="3"/>
      <c r="G93" s="3"/>
      <c r="H93" s="3"/>
      <c r="I93" s="3"/>
    </row>
    <row r="94" spans="1:9" s="13" customFormat="1">
      <c r="A94" s="3"/>
      <c r="B94" s="3"/>
      <c r="C94" s="3"/>
      <c r="D94" s="3"/>
      <c r="E94" s="46"/>
      <c r="F94" s="3"/>
      <c r="G94" s="3"/>
      <c r="H94" s="3"/>
      <c r="I94" s="3"/>
    </row>
    <row r="95" spans="1:9" s="13" customFormat="1">
      <c r="A95" s="3"/>
      <c r="B95" s="3"/>
      <c r="C95" s="3"/>
      <c r="D95" s="3"/>
      <c r="E95" s="46"/>
      <c r="F95" s="3"/>
      <c r="G95" s="3"/>
      <c r="H95" s="3"/>
      <c r="I95" s="3"/>
    </row>
    <row r="96" spans="1:9" s="13" customFormat="1">
      <c r="A96" s="3"/>
      <c r="B96" s="3"/>
      <c r="C96" s="3"/>
      <c r="D96" s="3"/>
      <c r="E96" s="46"/>
      <c r="F96" s="3"/>
      <c r="G96" s="3"/>
      <c r="H96" s="3"/>
      <c r="I96" s="3"/>
    </row>
    <row r="97" spans="1:9" s="13" customFormat="1">
      <c r="A97" s="3"/>
      <c r="B97" s="3"/>
      <c r="C97" s="3"/>
      <c r="D97" s="3"/>
      <c r="E97" s="46"/>
      <c r="F97" s="3"/>
      <c r="G97" s="3"/>
      <c r="H97" s="3"/>
      <c r="I97" s="3"/>
    </row>
    <row r="98" spans="1:9" s="13" customFormat="1">
      <c r="A98" s="3"/>
      <c r="B98" s="3"/>
      <c r="C98" s="3"/>
      <c r="D98" s="3"/>
      <c r="E98" s="46"/>
      <c r="F98" s="3"/>
      <c r="G98" s="3"/>
      <c r="H98" s="3"/>
      <c r="I98" s="3"/>
    </row>
    <row r="99" spans="1:9" s="13" customFormat="1">
      <c r="A99" s="3"/>
      <c r="B99" s="3"/>
      <c r="C99" s="3"/>
      <c r="D99" s="3"/>
      <c r="E99" s="46"/>
      <c r="F99" s="3"/>
      <c r="G99" s="3"/>
      <c r="H99" s="3"/>
      <c r="I99" s="3"/>
    </row>
    <row r="100" spans="1:9" s="13" customFormat="1">
      <c r="A100" s="3"/>
      <c r="B100" s="3"/>
      <c r="C100" s="3"/>
      <c r="D100" s="3"/>
      <c r="E100" s="46"/>
      <c r="F100" s="3"/>
      <c r="G100" s="3"/>
      <c r="H100" s="3"/>
      <c r="I100" s="3"/>
    </row>
    <row r="101" spans="1:9" s="13" customFormat="1">
      <c r="A101" s="3"/>
      <c r="B101" s="3"/>
      <c r="C101" s="3"/>
      <c r="D101" s="3"/>
      <c r="E101" s="46"/>
      <c r="F101" s="3"/>
      <c r="G101" s="3"/>
      <c r="H101" s="3"/>
      <c r="I101" s="3"/>
    </row>
    <row r="102" spans="1:9" s="13" customFormat="1">
      <c r="A102" s="3"/>
      <c r="B102" s="3"/>
      <c r="C102" s="3"/>
      <c r="D102" s="3"/>
      <c r="E102" s="46"/>
      <c r="F102" s="3"/>
      <c r="G102" s="3"/>
      <c r="H102" s="3"/>
      <c r="I102" s="3"/>
    </row>
    <row r="103" spans="1:9" s="13" customFormat="1">
      <c r="A103" s="3"/>
      <c r="B103" s="3"/>
      <c r="C103" s="3"/>
      <c r="D103" s="3"/>
      <c r="E103" s="46"/>
      <c r="F103" s="3"/>
      <c r="G103" s="3"/>
      <c r="H103" s="3"/>
      <c r="I103" s="3"/>
    </row>
    <row r="104" spans="1:9" s="13" customFormat="1">
      <c r="A104" s="3"/>
      <c r="B104" s="3"/>
      <c r="C104" s="3"/>
      <c r="D104" s="3"/>
      <c r="E104" s="46"/>
      <c r="F104" s="3"/>
      <c r="G104" s="3"/>
      <c r="H104" s="3"/>
      <c r="I104" s="3"/>
    </row>
    <row r="105" spans="1:9" s="13" customFormat="1">
      <c r="A105" s="3"/>
      <c r="B105" s="3"/>
      <c r="C105" s="3"/>
      <c r="D105" s="3"/>
      <c r="E105" s="46"/>
      <c r="F105" s="3"/>
      <c r="G105" s="3"/>
      <c r="H105" s="3"/>
      <c r="I105" s="3"/>
    </row>
    <row r="106" spans="1:9" s="13" customFormat="1">
      <c r="A106" s="3"/>
      <c r="B106" s="3"/>
      <c r="C106" s="3"/>
      <c r="D106" s="3"/>
      <c r="E106" s="46"/>
      <c r="F106" s="3"/>
      <c r="G106" s="3"/>
      <c r="H106" s="3"/>
      <c r="I106" s="3"/>
    </row>
    <row r="107" spans="1:9" s="13" customFormat="1">
      <c r="A107" s="3"/>
      <c r="B107" s="3"/>
      <c r="C107" s="3"/>
      <c r="D107" s="3"/>
      <c r="E107" s="46"/>
      <c r="F107" s="3"/>
      <c r="G107" s="3"/>
      <c r="H107" s="3"/>
      <c r="I107" s="3"/>
    </row>
    <row r="108" spans="1:9" s="13" customFormat="1">
      <c r="A108" s="3"/>
      <c r="B108" s="3"/>
      <c r="C108" s="3"/>
      <c r="D108" s="3"/>
      <c r="E108" s="46"/>
      <c r="F108" s="3"/>
      <c r="G108" s="3"/>
      <c r="H108" s="3"/>
      <c r="I108" s="3"/>
    </row>
    <row r="109" spans="1:9" s="13" customFormat="1">
      <c r="A109" s="3"/>
      <c r="B109" s="3"/>
      <c r="C109" s="3"/>
      <c r="D109" s="3"/>
      <c r="E109" s="46"/>
      <c r="F109" s="3"/>
      <c r="G109" s="3"/>
      <c r="H109" s="3"/>
      <c r="I109" s="3"/>
    </row>
    <row r="110" spans="1:9" s="13" customFormat="1">
      <c r="A110" s="3"/>
      <c r="B110" s="3"/>
      <c r="C110" s="3"/>
      <c r="D110" s="3"/>
      <c r="E110" s="46"/>
      <c r="F110" s="3"/>
      <c r="G110" s="3"/>
      <c r="H110" s="3"/>
      <c r="I110" s="3"/>
    </row>
    <row r="111" spans="1:9" s="13" customFormat="1">
      <c r="A111" s="3"/>
      <c r="B111" s="3"/>
      <c r="C111" s="3"/>
      <c r="D111" s="3"/>
      <c r="E111" s="46"/>
      <c r="F111" s="3"/>
      <c r="G111" s="3"/>
      <c r="H111" s="3"/>
      <c r="I111" s="3"/>
    </row>
    <row r="112" spans="1:9" s="13" customFormat="1">
      <c r="A112" s="3"/>
      <c r="B112" s="3"/>
      <c r="C112" s="3"/>
      <c r="D112" s="3"/>
      <c r="E112" s="46"/>
      <c r="F112" s="3"/>
      <c r="G112" s="3"/>
      <c r="H112" s="3"/>
      <c r="I112" s="3"/>
    </row>
    <row r="113" spans="1:9" s="13" customFormat="1">
      <c r="A113" s="3"/>
      <c r="B113" s="3"/>
      <c r="C113" s="3"/>
      <c r="D113" s="3"/>
      <c r="E113" s="46"/>
      <c r="F113" s="3"/>
      <c r="G113" s="3"/>
      <c r="H113" s="3"/>
      <c r="I113" s="3"/>
    </row>
    <row r="114" spans="1:9" s="13" customFormat="1">
      <c r="A114" s="3"/>
      <c r="B114" s="3"/>
      <c r="C114" s="3"/>
      <c r="D114" s="3"/>
      <c r="E114" s="46"/>
      <c r="F114" s="3"/>
      <c r="G114" s="3"/>
      <c r="H114" s="3"/>
      <c r="I114" s="3"/>
    </row>
    <row r="115" spans="1:9" s="13" customFormat="1">
      <c r="A115" s="3"/>
      <c r="B115" s="3"/>
      <c r="C115" s="3"/>
      <c r="D115" s="3"/>
      <c r="E115" s="46"/>
      <c r="F115" s="3"/>
      <c r="G115" s="3"/>
      <c r="H115" s="3"/>
      <c r="I115" s="3"/>
    </row>
    <row r="116" spans="1:9" s="13" customFormat="1">
      <c r="A116" s="3"/>
      <c r="B116" s="3"/>
      <c r="C116" s="3"/>
      <c r="D116" s="3"/>
      <c r="E116" s="46"/>
      <c r="F116" s="3"/>
      <c r="G116" s="3"/>
      <c r="H116" s="3"/>
      <c r="I116" s="3"/>
    </row>
    <row r="117" spans="1:9" s="13" customFormat="1">
      <c r="A117" s="3"/>
      <c r="B117" s="3"/>
      <c r="C117" s="3"/>
      <c r="D117" s="3"/>
      <c r="E117" s="46"/>
      <c r="F117" s="3"/>
      <c r="G117" s="3"/>
      <c r="H117" s="3"/>
      <c r="I117" s="3"/>
    </row>
    <row r="118" spans="1:9" s="13" customFormat="1">
      <c r="A118" s="3"/>
      <c r="B118" s="3"/>
      <c r="C118" s="3"/>
      <c r="D118" s="3"/>
      <c r="E118" s="46"/>
      <c r="F118" s="3"/>
      <c r="G118" s="3"/>
      <c r="H118" s="3"/>
      <c r="I118" s="3"/>
    </row>
    <row r="119" spans="1:9" s="13" customFormat="1">
      <c r="A119" s="3"/>
      <c r="B119" s="3"/>
      <c r="C119" s="3"/>
      <c r="D119" s="3"/>
      <c r="E119" s="46"/>
      <c r="F119" s="3"/>
      <c r="G119" s="3"/>
      <c r="H119" s="3"/>
      <c r="I119" s="3"/>
    </row>
    <row r="120" spans="1:9" s="13" customFormat="1">
      <c r="A120" s="3"/>
      <c r="B120" s="3"/>
      <c r="C120" s="3"/>
      <c r="D120" s="3"/>
      <c r="E120" s="46"/>
      <c r="F120" s="3"/>
      <c r="G120" s="3"/>
      <c r="H120" s="3"/>
      <c r="I120" s="3"/>
    </row>
  </sheetData>
  <mergeCells count="2">
    <mergeCell ref="A2:D2"/>
    <mergeCell ref="B24:D24"/>
  </mergeCells>
  <pageMargins left="0.87" right="0.14000000000000001" top="0.43" bottom="0.09" header="0.16" footer="0.09"/>
  <pageSetup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0"/>
  <sheetViews>
    <sheetView workbookViewId="0"/>
  </sheetViews>
  <sheetFormatPr defaultRowHeight="12.75"/>
  <cols>
    <col min="1" max="1" width="42.140625" style="3" customWidth="1"/>
    <col min="2" max="2" width="17" style="3" customWidth="1"/>
    <col min="3" max="3" width="39.7109375" style="3" customWidth="1"/>
    <col min="4" max="4" width="18.28515625" style="3" customWidth="1"/>
    <col min="5" max="5" width="9.140625" style="46"/>
    <col min="6" max="16384" width="9.140625" style="3"/>
  </cols>
  <sheetData>
    <row r="1" spans="1:9" ht="14.25">
      <c r="A1" s="2"/>
      <c r="B1" s="2"/>
      <c r="C1" s="2"/>
      <c r="D1" s="2"/>
      <c r="E1" s="8"/>
      <c r="F1" s="2"/>
      <c r="G1" s="2"/>
      <c r="H1" s="2"/>
      <c r="I1" s="2"/>
    </row>
    <row r="2" spans="1:9" ht="23.25" customHeight="1">
      <c r="A2" s="152" t="s">
        <v>149</v>
      </c>
      <c r="B2" s="152"/>
      <c r="C2" s="152"/>
      <c r="D2" s="152"/>
      <c r="E2" s="8"/>
      <c r="F2" s="2"/>
      <c r="G2" s="2"/>
      <c r="H2" s="2"/>
      <c r="I2" s="2"/>
    </row>
    <row r="3" spans="1:9" ht="15.75">
      <c r="A3" s="1"/>
      <c r="B3" s="1"/>
      <c r="C3" s="2"/>
      <c r="D3" s="2"/>
      <c r="E3" s="8"/>
      <c r="F3" s="2"/>
      <c r="G3" s="2"/>
      <c r="H3" s="2"/>
      <c r="I3" s="2"/>
    </row>
    <row r="4" spans="1:9" ht="15.75">
      <c r="A4" s="11" t="s">
        <v>6</v>
      </c>
      <c r="B4" s="11" t="s">
        <v>64</v>
      </c>
      <c r="C4" s="11" t="s">
        <v>6</v>
      </c>
      <c r="D4" s="11" t="s">
        <v>64</v>
      </c>
      <c r="E4" s="8"/>
      <c r="F4" s="2"/>
      <c r="G4" s="2"/>
      <c r="H4" s="2"/>
      <c r="I4" s="2"/>
    </row>
    <row r="5" spans="1:9" ht="15.75">
      <c r="A5" s="39">
        <v>1</v>
      </c>
      <c r="B5" s="39">
        <v>2</v>
      </c>
      <c r="C5" s="39">
        <v>3</v>
      </c>
      <c r="D5" s="39">
        <v>4</v>
      </c>
      <c r="E5" s="8"/>
      <c r="F5" s="2"/>
      <c r="G5" s="2"/>
      <c r="H5" s="2"/>
      <c r="I5" s="2"/>
    </row>
    <row r="6" spans="1:9" ht="15.75">
      <c r="A6" s="40" t="s">
        <v>19</v>
      </c>
      <c r="B6" s="41">
        <f t="shared" ref="B6" si="0">B7+B19+B17</f>
        <v>25356860</v>
      </c>
      <c r="C6" s="40" t="s">
        <v>73</v>
      </c>
      <c r="D6" s="42">
        <f>D7+D8+D18</f>
        <v>91390378</v>
      </c>
      <c r="E6" s="8"/>
      <c r="F6" s="2"/>
      <c r="G6" s="2"/>
      <c r="H6" s="2"/>
      <c r="I6" s="2"/>
    </row>
    <row r="7" spans="1:9" s="10" customFormat="1" ht="15.75">
      <c r="A7" s="19" t="s">
        <v>9</v>
      </c>
      <c r="B7" s="26">
        <f>SUM(B8:B16)</f>
        <v>25346000</v>
      </c>
      <c r="C7" s="19" t="s">
        <v>1</v>
      </c>
      <c r="D7" s="19"/>
      <c r="E7" s="45"/>
      <c r="F7" s="9"/>
      <c r="G7" s="9"/>
      <c r="H7" s="9"/>
      <c r="I7" s="9"/>
    </row>
    <row r="8" spans="1:9" ht="15.75">
      <c r="A8" s="49" t="s">
        <v>29</v>
      </c>
      <c r="B8" s="49">
        <v>2190000</v>
      </c>
      <c r="C8" s="19" t="s">
        <v>46</v>
      </c>
      <c r="D8" s="26">
        <f>SUM(D9:D17)</f>
        <v>1146840</v>
      </c>
      <c r="E8" s="8"/>
      <c r="F8" s="2"/>
      <c r="G8" s="2"/>
      <c r="H8" s="2"/>
      <c r="I8" s="2"/>
    </row>
    <row r="9" spans="1:9" ht="14.25">
      <c r="A9" s="51" t="s">
        <v>30</v>
      </c>
      <c r="B9" s="51">
        <v>4011000</v>
      </c>
      <c r="C9" s="49" t="s">
        <v>52</v>
      </c>
      <c r="D9" s="49">
        <v>30020</v>
      </c>
      <c r="E9" s="8"/>
      <c r="F9" s="2"/>
      <c r="G9" s="2"/>
      <c r="H9" s="2"/>
      <c r="I9" s="2"/>
    </row>
    <row r="10" spans="1:9" ht="14.25">
      <c r="A10" s="51" t="s">
        <v>32</v>
      </c>
      <c r="B10" s="51"/>
      <c r="C10" s="49" t="s">
        <v>53</v>
      </c>
      <c r="D10" s="49"/>
      <c r="E10" s="8"/>
      <c r="F10" s="2"/>
      <c r="G10" s="2"/>
      <c r="H10" s="2"/>
      <c r="I10" s="2"/>
    </row>
    <row r="11" spans="1:9" ht="14.25">
      <c r="A11" s="51" t="s">
        <v>45</v>
      </c>
      <c r="B11" s="51"/>
      <c r="C11" s="49" t="s">
        <v>54</v>
      </c>
      <c r="D11" s="49">
        <v>31020</v>
      </c>
      <c r="E11" s="8"/>
      <c r="F11" s="2"/>
      <c r="G11" s="2"/>
      <c r="H11" s="2"/>
      <c r="I11" s="2"/>
    </row>
    <row r="12" spans="1:9" ht="14.25">
      <c r="A12" s="51" t="s">
        <v>33</v>
      </c>
      <c r="B12" s="51">
        <v>4200000</v>
      </c>
      <c r="C12" s="49" t="s">
        <v>34</v>
      </c>
      <c r="D12" s="49"/>
      <c r="E12" s="8"/>
      <c r="F12" s="2"/>
      <c r="G12" s="2"/>
      <c r="H12" s="2"/>
      <c r="I12" s="2"/>
    </row>
    <row r="13" spans="1:9" ht="14.25">
      <c r="A13" s="51" t="s">
        <v>31</v>
      </c>
      <c r="B13" s="51"/>
      <c r="C13" s="49" t="s">
        <v>35</v>
      </c>
      <c r="D13" s="49"/>
      <c r="E13" s="8"/>
      <c r="F13" s="2"/>
      <c r="G13" s="2"/>
      <c r="H13" s="2"/>
      <c r="I13" s="2"/>
    </row>
    <row r="14" spans="1:9" ht="14.25">
      <c r="A14" s="51" t="s">
        <v>36</v>
      </c>
      <c r="B14" s="51">
        <v>150000</v>
      </c>
      <c r="C14" s="49" t="s">
        <v>37</v>
      </c>
      <c r="D14" s="49">
        <v>1000000</v>
      </c>
      <c r="E14" s="8"/>
      <c r="F14" s="2"/>
      <c r="G14" s="2"/>
      <c r="H14" s="2"/>
      <c r="I14" s="2"/>
    </row>
    <row r="15" spans="1:9" ht="14.25">
      <c r="A15" s="51" t="s">
        <v>58</v>
      </c>
      <c r="B15" s="51"/>
      <c r="C15" s="49" t="s">
        <v>57</v>
      </c>
      <c r="D15" s="49"/>
      <c r="E15" s="8"/>
      <c r="F15" s="2"/>
      <c r="G15" s="2"/>
      <c r="H15" s="2"/>
      <c r="I15" s="2"/>
    </row>
    <row r="16" spans="1:9" ht="14.25">
      <c r="A16" s="51" t="s">
        <v>79</v>
      </c>
      <c r="B16" s="51">
        <v>14795000</v>
      </c>
      <c r="C16" s="49" t="s">
        <v>80</v>
      </c>
      <c r="D16" s="49">
        <v>85800</v>
      </c>
      <c r="E16" s="8"/>
      <c r="F16" s="2"/>
      <c r="G16" s="2"/>
      <c r="H16" s="2"/>
      <c r="I16" s="2"/>
    </row>
    <row r="17" spans="1:9" s="10" customFormat="1" ht="15.75">
      <c r="A17" s="19" t="s">
        <v>40</v>
      </c>
      <c r="B17" s="26">
        <f t="shared" ref="B17" si="1">SUM(B18:B18)</f>
        <v>0</v>
      </c>
      <c r="C17" s="49" t="s">
        <v>0</v>
      </c>
      <c r="D17" s="51"/>
      <c r="E17" s="45"/>
      <c r="F17" s="9"/>
      <c r="G17" s="9"/>
      <c r="H17" s="9"/>
    </row>
    <row r="18" spans="1:9" ht="15.75">
      <c r="A18" s="17" t="s">
        <v>20</v>
      </c>
      <c r="B18" s="17"/>
      <c r="C18" s="19" t="s">
        <v>72</v>
      </c>
      <c r="D18" s="26">
        <f>SUM(D19:D23)</f>
        <v>90243538</v>
      </c>
      <c r="E18" s="8"/>
      <c r="F18" s="2"/>
      <c r="G18" s="2"/>
      <c r="H18" s="2"/>
      <c r="I18" s="2"/>
    </row>
    <row r="19" spans="1:9" s="10" customFormat="1" ht="15.75">
      <c r="A19" s="19" t="s">
        <v>41</v>
      </c>
      <c r="B19" s="52">
        <v>10860</v>
      </c>
      <c r="C19" s="17" t="s">
        <v>26</v>
      </c>
      <c r="D19" s="51"/>
      <c r="E19" s="45"/>
      <c r="F19" s="9"/>
      <c r="G19" s="9"/>
      <c r="H19" s="9"/>
      <c r="I19" s="9"/>
    </row>
    <row r="20" spans="1:9" ht="14.25">
      <c r="A20" s="43"/>
      <c r="B20" s="43"/>
      <c r="C20" s="17" t="s">
        <v>38</v>
      </c>
      <c r="D20" s="51">
        <v>67810538</v>
      </c>
      <c r="E20" s="8"/>
      <c r="F20" s="2"/>
      <c r="G20" s="2"/>
      <c r="H20" s="2"/>
      <c r="I20" s="2"/>
    </row>
    <row r="21" spans="1:9" s="10" customFormat="1" ht="14.25">
      <c r="A21" s="29"/>
      <c r="B21" s="29"/>
      <c r="C21" s="17" t="s">
        <v>39</v>
      </c>
      <c r="D21" s="51"/>
      <c r="E21" s="45"/>
      <c r="F21" s="9"/>
      <c r="G21" s="9"/>
      <c r="H21" s="9"/>
      <c r="I21" s="9"/>
    </row>
    <row r="22" spans="1:9" s="10" customFormat="1" ht="14.25">
      <c r="A22" s="29"/>
      <c r="B22" s="29"/>
      <c r="C22" s="17" t="s">
        <v>14</v>
      </c>
      <c r="D22" s="51">
        <v>22000</v>
      </c>
      <c r="E22" s="45"/>
      <c r="F22" s="9"/>
      <c r="G22" s="9"/>
      <c r="H22" s="9"/>
      <c r="I22" s="9"/>
    </row>
    <row r="23" spans="1:9" ht="14.25">
      <c r="A23" s="44"/>
      <c r="B23" s="44"/>
      <c r="C23" s="30" t="s">
        <v>0</v>
      </c>
      <c r="D23" s="51">
        <v>22411000</v>
      </c>
      <c r="E23" s="8"/>
      <c r="F23" s="2"/>
      <c r="G23" s="2"/>
      <c r="H23" s="2"/>
      <c r="I23" s="2"/>
    </row>
    <row r="24" spans="1:9" s="6" customFormat="1" ht="17.25">
      <c r="A24" s="31" t="s">
        <v>69</v>
      </c>
      <c r="B24" s="153">
        <f>B6-D6</f>
        <v>-66033518</v>
      </c>
      <c r="C24" s="153"/>
      <c r="D24" s="153"/>
      <c r="E24" s="21"/>
      <c r="F24" s="5"/>
      <c r="G24" s="5"/>
      <c r="H24" s="5"/>
      <c r="I24" s="5"/>
    </row>
    <row r="25" spans="1:9" ht="15.75">
      <c r="A25" s="4"/>
      <c r="B25" s="4"/>
    </row>
    <row r="26" spans="1:9" ht="15.75">
      <c r="A26" s="4"/>
      <c r="B26" s="4"/>
    </row>
    <row r="27" spans="1:9" s="13" customFormat="1">
      <c r="A27" s="3"/>
      <c r="B27" s="3"/>
      <c r="C27" s="3"/>
      <c r="D27" s="3"/>
      <c r="E27" s="46"/>
      <c r="F27" s="3"/>
      <c r="G27" s="3"/>
      <c r="H27" s="3"/>
      <c r="I27" s="3"/>
    </row>
    <row r="28" spans="1:9" s="13" customFormat="1">
      <c r="A28" s="3"/>
      <c r="B28" s="3"/>
      <c r="C28" s="3"/>
      <c r="D28" s="3"/>
      <c r="E28" s="46"/>
      <c r="F28" s="3"/>
      <c r="G28" s="3"/>
      <c r="H28" s="3"/>
      <c r="I28" s="3"/>
    </row>
    <row r="29" spans="1:9" s="13" customFormat="1">
      <c r="A29" s="3"/>
      <c r="B29" s="3"/>
      <c r="C29" s="3"/>
      <c r="D29" s="3"/>
      <c r="E29" s="46"/>
      <c r="F29" s="3"/>
      <c r="G29" s="3"/>
      <c r="H29" s="3"/>
      <c r="I29" s="3"/>
    </row>
    <row r="30" spans="1:9" s="13" customFormat="1">
      <c r="A30" s="3"/>
      <c r="B30" s="3"/>
      <c r="C30" s="3"/>
      <c r="D30" s="3"/>
      <c r="E30" s="46"/>
      <c r="F30" s="3"/>
      <c r="G30" s="3"/>
      <c r="H30" s="3"/>
      <c r="I30" s="3"/>
    </row>
    <row r="31" spans="1:9" s="13" customFormat="1">
      <c r="A31" s="3"/>
      <c r="B31" s="3"/>
      <c r="C31" s="3"/>
      <c r="D31" s="3"/>
      <c r="E31" s="46"/>
      <c r="F31" s="3"/>
      <c r="G31" s="3"/>
      <c r="H31" s="3"/>
      <c r="I31" s="3"/>
    </row>
    <row r="32" spans="1:9" s="13" customFormat="1">
      <c r="A32" s="3"/>
      <c r="B32" s="3"/>
      <c r="C32" s="3"/>
      <c r="D32" s="3"/>
      <c r="E32" s="46"/>
      <c r="F32" s="3"/>
      <c r="G32" s="3"/>
      <c r="H32" s="3"/>
      <c r="I32" s="3"/>
    </row>
    <row r="33" spans="1:9" s="13" customFormat="1">
      <c r="A33" s="3"/>
      <c r="B33" s="3"/>
      <c r="C33" s="3"/>
      <c r="D33" s="3"/>
      <c r="E33" s="46"/>
      <c r="F33" s="3"/>
      <c r="G33" s="3"/>
      <c r="H33" s="3"/>
      <c r="I33" s="3"/>
    </row>
    <row r="34" spans="1:9" s="13" customFormat="1">
      <c r="A34" s="3"/>
      <c r="B34" s="3"/>
      <c r="C34" s="3"/>
      <c r="D34" s="3"/>
      <c r="E34" s="46"/>
      <c r="F34" s="3"/>
      <c r="G34" s="3"/>
      <c r="H34" s="3"/>
      <c r="I34" s="3"/>
    </row>
    <row r="35" spans="1:9" s="13" customFormat="1">
      <c r="A35" s="3"/>
      <c r="B35" s="3"/>
      <c r="C35" s="3"/>
      <c r="D35" s="3"/>
      <c r="E35" s="46"/>
      <c r="F35" s="3"/>
      <c r="G35" s="3"/>
      <c r="H35" s="3"/>
      <c r="I35" s="3"/>
    </row>
    <row r="36" spans="1:9" s="13" customFormat="1">
      <c r="A36" s="3"/>
      <c r="B36" s="3"/>
      <c r="C36" s="3"/>
      <c r="D36" s="3"/>
      <c r="E36" s="46"/>
      <c r="F36" s="3"/>
      <c r="G36" s="3"/>
      <c r="H36" s="3"/>
      <c r="I36" s="3"/>
    </row>
    <row r="37" spans="1:9" s="13" customFormat="1">
      <c r="A37" s="3"/>
      <c r="B37" s="3"/>
      <c r="C37" s="3"/>
      <c r="D37" s="3"/>
      <c r="E37" s="46"/>
      <c r="F37" s="3"/>
      <c r="G37" s="3"/>
      <c r="H37" s="3"/>
      <c r="I37" s="3"/>
    </row>
    <row r="38" spans="1:9" s="13" customFormat="1">
      <c r="A38" s="3"/>
      <c r="B38" s="3"/>
      <c r="C38" s="3"/>
      <c r="D38" s="3"/>
      <c r="E38" s="46"/>
      <c r="F38" s="3"/>
      <c r="G38" s="3"/>
      <c r="H38" s="3"/>
      <c r="I38" s="3"/>
    </row>
    <row r="39" spans="1:9" s="13" customFormat="1">
      <c r="A39" s="3"/>
      <c r="B39" s="3"/>
      <c r="C39" s="3"/>
      <c r="D39" s="3"/>
      <c r="E39" s="46"/>
      <c r="F39" s="3"/>
      <c r="G39" s="3"/>
      <c r="H39" s="3"/>
      <c r="I39" s="3"/>
    </row>
    <row r="40" spans="1:9" s="13" customFormat="1">
      <c r="A40" s="3"/>
      <c r="B40" s="3"/>
      <c r="C40" s="3"/>
      <c r="D40" s="3"/>
      <c r="E40" s="46"/>
      <c r="F40" s="3"/>
      <c r="G40" s="3"/>
      <c r="H40" s="3"/>
      <c r="I40" s="3"/>
    </row>
    <row r="41" spans="1:9" s="13" customFormat="1">
      <c r="A41" s="3"/>
      <c r="B41" s="3"/>
      <c r="C41" s="3"/>
      <c r="D41" s="3"/>
      <c r="E41" s="46"/>
      <c r="F41" s="3"/>
      <c r="G41" s="3"/>
      <c r="H41" s="3"/>
      <c r="I41" s="3"/>
    </row>
    <row r="42" spans="1:9" s="13" customFormat="1">
      <c r="A42" s="3"/>
      <c r="B42" s="3"/>
      <c r="C42" s="3"/>
      <c r="D42" s="3"/>
      <c r="E42" s="46"/>
      <c r="F42" s="3"/>
      <c r="G42" s="3"/>
      <c r="H42" s="3"/>
      <c r="I42" s="3"/>
    </row>
    <row r="43" spans="1:9" s="13" customFormat="1">
      <c r="A43" s="3"/>
      <c r="B43" s="3"/>
      <c r="C43" s="3"/>
      <c r="D43" s="3"/>
      <c r="E43" s="46"/>
      <c r="F43" s="3"/>
      <c r="G43" s="3"/>
      <c r="H43" s="3"/>
      <c r="I43" s="3"/>
    </row>
    <row r="44" spans="1:9" s="13" customFormat="1">
      <c r="A44" s="3"/>
      <c r="B44" s="3"/>
      <c r="C44" s="3"/>
      <c r="D44" s="3"/>
      <c r="E44" s="46"/>
      <c r="F44" s="3"/>
      <c r="G44" s="3"/>
      <c r="H44" s="3"/>
      <c r="I44" s="3"/>
    </row>
    <row r="45" spans="1:9" s="13" customFormat="1">
      <c r="A45" s="3"/>
      <c r="B45" s="3"/>
      <c r="C45" s="3"/>
      <c r="D45" s="3"/>
      <c r="E45" s="46"/>
      <c r="F45" s="3"/>
      <c r="G45" s="3"/>
      <c r="H45" s="3"/>
      <c r="I45" s="3"/>
    </row>
    <row r="46" spans="1:9" s="13" customFormat="1">
      <c r="A46" s="3"/>
      <c r="B46" s="3"/>
      <c r="C46" s="3"/>
      <c r="D46" s="3"/>
      <c r="E46" s="46"/>
      <c r="F46" s="3"/>
      <c r="G46" s="3"/>
      <c r="H46" s="3"/>
      <c r="I46" s="3"/>
    </row>
    <row r="47" spans="1:9" s="13" customFormat="1">
      <c r="A47" s="3"/>
      <c r="B47" s="3"/>
      <c r="C47" s="3"/>
      <c r="D47" s="3"/>
      <c r="E47" s="46"/>
      <c r="F47" s="3"/>
      <c r="G47" s="3"/>
      <c r="H47" s="3"/>
      <c r="I47" s="3"/>
    </row>
    <row r="48" spans="1:9" s="13" customFormat="1">
      <c r="A48" s="3"/>
      <c r="B48" s="3"/>
      <c r="C48" s="3"/>
      <c r="D48" s="3"/>
      <c r="E48" s="46"/>
      <c r="F48" s="3"/>
      <c r="G48" s="3"/>
      <c r="H48" s="3"/>
      <c r="I48" s="3"/>
    </row>
    <row r="49" spans="1:9" s="13" customFormat="1">
      <c r="A49" s="3"/>
      <c r="B49" s="3"/>
      <c r="C49" s="3"/>
      <c r="D49" s="3"/>
      <c r="E49" s="46"/>
      <c r="F49" s="3"/>
      <c r="G49" s="3"/>
      <c r="H49" s="3"/>
      <c r="I49" s="3"/>
    </row>
    <row r="50" spans="1:9" s="13" customFormat="1">
      <c r="A50" s="3"/>
      <c r="B50" s="3"/>
      <c r="C50" s="3"/>
      <c r="D50" s="3"/>
      <c r="E50" s="46"/>
      <c r="F50" s="3"/>
      <c r="G50" s="3"/>
      <c r="H50" s="3"/>
      <c r="I50" s="3"/>
    </row>
    <row r="51" spans="1:9" s="13" customFormat="1">
      <c r="A51" s="3"/>
      <c r="B51" s="3"/>
      <c r="C51" s="3"/>
      <c r="D51" s="3"/>
      <c r="E51" s="46"/>
      <c r="F51" s="3"/>
      <c r="G51" s="3"/>
      <c r="H51" s="3"/>
      <c r="I51" s="3"/>
    </row>
    <row r="52" spans="1:9" s="13" customFormat="1">
      <c r="A52" s="3"/>
      <c r="B52" s="3"/>
      <c r="C52" s="3"/>
      <c r="D52" s="3"/>
      <c r="E52" s="46"/>
      <c r="F52" s="3"/>
      <c r="G52" s="3"/>
      <c r="H52" s="3"/>
      <c r="I52" s="3"/>
    </row>
    <row r="53" spans="1:9" s="13" customFormat="1">
      <c r="A53" s="3"/>
      <c r="B53" s="3"/>
      <c r="C53" s="3"/>
      <c r="D53" s="3"/>
      <c r="E53" s="46"/>
      <c r="F53" s="3"/>
      <c r="G53" s="3"/>
      <c r="H53" s="3"/>
      <c r="I53" s="3"/>
    </row>
    <row r="54" spans="1:9" s="13" customFormat="1">
      <c r="A54" s="3"/>
      <c r="B54" s="3"/>
      <c r="C54" s="3"/>
      <c r="D54" s="3"/>
      <c r="E54" s="46"/>
      <c r="F54" s="3"/>
      <c r="G54" s="3"/>
      <c r="H54" s="3"/>
      <c r="I54" s="3"/>
    </row>
    <row r="55" spans="1:9" s="13" customFormat="1">
      <c r="A55" s="3"/>
      <c r="B55" s="3"/>
      <c r="C55" s="3"/>
      <c r="D55" s="3"/>
      <c r="E55" s="46"/>
      <c r="F55" s="3"/>
      <c r="G55" s="3"/>
      <c r="H55" s="3"/>
      <c r="I55" s="3"/>
    </row>
    <row r="56" spans="1:9" s="13" customFormat="1">
      <c r="A56" s="3"/>
      <c r="B56" s="3"/>
      <c r="C56" s="3"/>
      <c r="D56" s="3"/>
      <c r="E56" s="46"/>
      <c r="F56" s="3"/>
      <c r="G56" s="3"/>
      <c r="H56" s="3"/>
      <c r="I56" s="3"/>
    </row>
    <row r="57" spans="1:9" s="13" customFormat="1">
      <c r="A57" s="3"/>
      <c r="B57" s="3"/>
      <c r="C57" s="3"/>
      <c r="D57" s="3"/>
      <c r="E57" s="46"/>
      <c r="F57" s="3"/>
      <c r="G57" s="3"/>
      <c r="H57" s="3"/>
      <c r="I57" s="3"/>
    </row>
    <row r="58" spans="1:9" s="13" customFormat="1">
      <c r="A58" s="3"/>
      <c r="B58" s="3"/>
      <c r="C58" s="3"/>
      <c r="D58" s="3"/>
      <c r="E58" s="46"/>
      <c r="F58" s="3"/>
      <c r="G58" s="3"/>
      <c r="H58" s="3"/>
      <c r="I58" s="3"/>
    </row>
    <row r="59" spans="1:9" s="13" customFormat="1">
      <c r="A59" s="3"/>
      <c r="B59" s="3"/>
      <c r="C59" s="3"/>
      <c r="D59" s="3"/>
      <c r="E59" s="46"/>
      <c r="F59" s="3"/>
      <c r="G59" s="3"/>
      <c r="H59" s="3"/>
      <c r="I59" s="3"/>
    </row>
    <row r="60" spans="1:9" s="13" customFormat="1">
      <c r="A60" s="3"/>
      <c r="B60" s="3"/>
      <c r="C60" s="3"/>
      <c r="D60" s="3"/>
      <c r="E60" s="46"/>
      <c r="F60" s="3"/>
      <c r="G60" s="3"/>
      <c r="H60" s="3"/>
      <c r="I60" s="3"/>
    </row>
    <row r="61" spans="1:9" s="13" customFormat="1">
      <c r="A61" s="3"/>
      <c r="B61" s="3"/>
      <c r="C61" s="3"/>
      <c r="D61" s="3"/>
      <c r="E61" s="46"/>
      <c r="F61" s="3"/>
      <c r="G61" s="3"/>
      <c r="H61" s="3"/>
      <c r="I61" s="3"/>
    </row>
    <row r="62" spans="1:9" s="13" customFormat="1">
      <c r="A62" s="3"/>
      <c r="B62" s="3"/>
      <c r="C62" s="3"/>
      <c r="D62" s="3"/>
      <c r="E62" s="46"/>
      <c r="F62" s="3"/>
      <c r="G62" s="3"/>
      <c r="H62" s="3"/>
      <c r="I62" s="3"/>
    </row>
    <row r="63" spans="1:9" s="13" customFormat="1">
      <c r="A63" s="3"/>
      <c r="B63" s="3"/>
      <c r="C63" s="3"/>
      <c r="D63" s="3"/>
      <c r="E63" s="46"/>
      <c r="F63" s="3"/>
      <c r="G63" s="3"/>
      <c r="H63" s="3"/>
      <c r="I63" s="3"/>
    </row>
    <row r="64" spans="1:9" s="13" customFormat="1">
      <c r="A64" s="3"/>
      <c r="B64" s="3"/>
      <c r="C64" s="3"/>
      <c r="D64" s="3"/>
      <c r="E64" s="46"/>
      <c r="F64" s="3"/>
      <c r="G64" s="3"/>
      <c r="H64" s="3"/>
      <c r="I64" s="3"/>
    </row>
    <row r="65" spans="1:9" s="13" customFormat="1">
      <c r="A65" s="3"/>
      <c r="B65" s="3"/>
      <c r="C65" s="3"/>
      <c r="D65" s="3"/>
      <c r="E65" s="46"/>
      <c r="F65" s="3"/>
      <c r="G65" s="3"/>
      <c r="H65" s="3"/>
      <c r="I65" s="3"/>
    </row>
    <row r="66" spans="1:9" s="13" customFormat="1">
      <c r="A66" s="3"/>
      <c r="B66" s="3"/>
      <c r="C66" s="3"/>
      <c r="D66" s="3"/>
      <c r="E66" s="46"/>
      <c r="F66" s="3"/>
      <c r="G66" s="3"/>
      <c r="H66" s="3"/>
      <c r="I66" s="3"/>
    </row>
    <row r="67" spans="1:9" s="13" customFormat="1">
      <c r="A67" s="3"/>
      <c r="B67" s="3"/>
      <c r="C67" s="3"/>
      <c r="D67" s="3"/>
      <c r="E67" s="46"/>
      <c r="F67" s="3"/>
      <c r="G67" s="3"/>
      <c r="H67" s="3"/>
      <c r="I67" s="3"/>
    </row>
    <row r="68" spans="1:9" s="13" customFormat="1">
      <c r="A68" s="3"/>
      <c r="B68" s="3"/>
      <c r="C68" s="3"/>
      <c r="D68" s="3"/>
      <c r="E68" s="46"/>
      <c r="F68" s="3"/>
      <c r="G68" s="3"/>
      <c r="H68" s="3"/>
      <c r="I68" s="3"/>
    </row>
    <row r="69" spans="1:9" s="13" customFormat="1">
      <c r="A69" s="3"/>
      <c r="B69" s="3"/>
      <c r="C69" s="3"/>
      <c r="D69" s="3"/>
      <c r="E69" s="46"/>
      <c r="F69" s="3"/>
      <c r="G69" s="3"/>
      <c r="H69" s="3"/>
      <c r="I69" s="3"/>
    </row>
    <row r="70" spans="1:9" s="13" customFormat="1">
      <c r="A70" s="3"/>
      <c r="B70" s="3"/>
      <c r="C70" s="3"/>
      <c r="D70" s="3"/>
      <c r="E70" s="46"/>
      <c r="F70" s="3"/>
      <c r="G70" s="3"/>
      <c r="H70" s="3"/>
      <c r="I70" s="3"/>
    </row>
    <row r="71" spans="1:9" s="13" customFormat="1">
      <c r="A71" s="3"/>
      <c r="B71" s="3"/>
      <c r="C71" s="3"/>
      <c r="D71" s="3"/>
      <c r="E71" s="46"/>
      <c r="F71" s="3"/>
      <c r="G71" s="3"/>
      <c r="H71" s="3"/>
      <c r="I71" s="3"/>
    </row>
    <row r="72" spans="1:9" s="13" customFormat="1">
      <c r="A72" s="3"/>
      <c r="B72" s="3"/>
      <c r="C72" s="3"/>
      <c r="D72" s="3"/>
      <c r="E72" s="46"/>
      <c r="F72" s="3"/>
      <c r="G72" s="3"/>
      <c r="H72" s="3"/>
      <c r="I72" s="3"/>
    </row>
    <row r="73" spans="1:9" s="13" customFormat="1">
      <c r="A73" s="3"/>
      <c r="B73" s="3"/>
      <c r="C73" s="3"/>
      <c r="D73" s="3"/>
      <c r="E73" s="46"/>
      <c r="F73" s="3"/>
      <c r="G73" s="3"/>
      <c r="H73" s="3"/>
      <c r="I73" s="3"/>
    </row>
    <row r="74" spans="1:9" s="13" customFormat="1">
      <c r="A74" s="3"/>
      <c r="B74" s="3"/>
      <c r="C74" s="3"/>
      <c r="D74" s="3"/>
      <c r="E74" s="46"/>
      <c r="F74" s="3"/>
      <c r="G74" s="3"/>
      <c r="H74" s="3"/>
      <c r="I74" s="3"/>
    </row>
    <row r="75" spans="1:9" s="13" customFormat="1">
      <c r="A75" s="3"/>
      <c r="B75" s="3"/>
      <c r="C75" s="3"/>
      <c r="D75" s="3"/>
      <c r="E75" s="46"/>
      <c r="F75" s="3"/>
      <c r="G75" s="3"/>
      <c r="H75" s="3"/>
      <c r="I75" s="3"/>
    </row>
    <row r="76" spans="1:9" s="13" customFormat="1">
      <c r="A76" s="3"/>
      <c r="B76" s="3"/>
      <c r="C76" s="3"/>
      <c r="D76" s="3"/>
      <c r="E76" s="46"/>
      <c r="F76" s="3"/>
      <c r="G76" s="3"/>
      <c r="H76" s="3"/>
      <c r="I76" s="3"/>
    </row>
    <row r="77" spans="1:9" s="13" customFormat="1">
      <c r="A77" s="3"/>
      <c r="B77" s="3"/>
      <c r="C77" s="3"/>
      <c r="D77" s="3"/>
      <c r="E77" s="46"/>
      <c r="F77" s="3"/>
      <c r="G77" s="3"/>
      <c r="H77" s="3"/>
      <c r="I77" s="3"/>
    </row>
    <row r="78" spans="1:9" s="13" customFormat="1">
      <c r="A78" s="3"/>
      <c r="B78" s="3"/>
      <c r="C78" s="3"/>
      <c r="D78" s="3"/>
      <c r="E78" s="46"/>
      <c r="F78" s="3"/>
      <c r="G78" s="3"/>
      <c r="H78" s="3"/>
      <c r="I78" s="3"/>
    </row>
    <row r="79" spans="1:9" s="13" customFormat="1">
      <c r="A79" s="3"/>
      <c r="B79" s="3"/>
      <c r="C79" s="3"/>
      <c r="D79" s="3"/>
      <c r="E79" s="46"/>
      <c r="F79" s="3"/>
      <c r="G79" s="3"/>
      <c r="H79" s="3"/>
      <c r="I79" s="3"/>
    </row>
    <row r="80" spans="1:9" s="13" customFormat="1">
      <c r="A80" s="3"/>
      <c r="B80" s="3"/>
      <c r="C80" s="3"/>
      <c r="D80" s="3"/>
      <c r="E80" s="46"/>
      <c r="F80" s="3"/>
      <c r="G80" s="3"/>
      <c r="H80" s="3"/>
      <c r="I80" s="3"/>
    </row>
    <row r="81" spans="1:9" s="13" customFormat="1">
      <c r="A81" s="3"/>
      <c r="B81" s="3"/>
      <c r="C81" s="3"/>
      <c r="D81" s="3"/>
      <c r="E81" s="46"/>
      <c r="F81" s="3"/>
      <c r="G81" s="3"/>
      <c r="H81" s="3"/>
      <c r="I81" s="3"/>
    </row>
    <row r="82" spans="1:9" s="13" customFormat="1">
      <c r="A82" s="3"/>
      <c r="B82" s="3"/>
      <c r="C82" s="3"/>
      <c r="D82" s="3"/>
      <c r="E82" s="46"/>
      <c r="F82" s="3"/>
      <c r="G82" s="3"/>
      <c r="H82" s="3"/>
      <c r="I82" s="3"/>
    </row>
    <row r="83" spans="1:9" s="13" customFormat="1">
      <c r="A83" s="3"/>
      <c r="B83" s="3"/>
      <c r="C83" s="3"/>
      <c r="D83" s="3"/>
      <c r="E83" s="46"/>
      <c r="F83" s="3"/>
      <c r="G83" s="3"/>
      <c r="H83" s="3"/>
      <c r="I83" s="3"/>
    </row>
    <row r="84" spans="1:9" s="13" customFormat="1">
      <c r="A84" s="3"/>
      <c r="B84" s="3"/>
      <c r="C84" s="3"/>
      <c r="D84" s="3"/>
      <c r="E84" s="46"/>
      <c r="F84" s="3"/>
      <c r="G84" s="3"/>
      <c r="H84" s="3"/>
      <c r="I84" s="3"/>
    </row>
    <row r="85" spans="1:9" s="13" customFormat="1">
      <c r="A85" s="3"/>
      <c r="B85" s="3"/>
      <c r="C85" s="3"/>
      <c r="D85" s="3"/>
      <c r="E85" s="46"/>
      <c r="F85" s="3"/>
      <c r="G85" s="3"/>
      <c r="H85" s="3"/>
      <c r="I85" s="3"/>
    </row>
    <row r="86" spans="1:9" s="13" customFormat="1">
      <c r="A86" s="3"/>
      <c r="B86" s="3"/>
      <c r="C86" s="3"/>
      <c r="D86" s="3"/>
      <c r="E86" s="46"/>
      <c r="F86" s="3"/>
      <c r="G86" s="3"/>
      <c r="H86" s="3"/>
      <c r="I86" s="3"/>
    </row>
    <row r="87" spans="1:9" s="13" customFormat="1">
      <c r="A87" s="3"/>
      <c r="B87" s="3"/>
      <c r="C87" s="3"/>
      <c r="D87" s="3"/>
      <c r="E87" s="46"/>
      <c r="F87" s="3"/>
      <c r="G87" s="3"/>
      <c r="H87" s="3"/>
      <c r="I87" s="3"/>
    </row>
    <row r="88" spans="1:9" s="13" customFormat="1">
      <c r="A88" s="3"/>
      <c r="B88" s="3"/>
      <c r="C88" s="3"/>
      <c r="D88" s="3"/>
      <c r="E88" s="46"/>
      <c r="F88" s="3"/>
      <c r="G88" s="3"/>
      <c r="H88" s="3"/>
      <c r="I88" s="3"/>
    </row>
    <row r="89" spans="1:9" s="13" customFormat="1">
      <c r="A89" s="3"/>
      <c r="B89" s="3"/>
      <c r="C89" s="3"/>
      <c r="D89" s="3"/>
      <c r="E89" s="46"/>
      <c r="F89" s="3"/>
      <c r="G89" s="3"/>
      <c r="H89" s="3"/>
      <c r="I89" s="3"/>
    </row>
    <row r="90" spans="1:9" s="13" customFormat="1">
      <c r="A90" s="3"/>
      <c r="B90" s="3"/>
      <c r="C90" s="3"/>
      <c r="D90" s="3"/>
      <c r="E90" s="46"/>
      <c r="F90" s="3"/>
      <c r="G90" s="3"/>
      <c r="H90" s="3"/>
      <c r="I90" s="3"/>
    </row>
    <row r="91" spans="1:9" s="13" customFormat="1">
      <c r="A91" s="3"/>
      <c r="B91" s="3"/>
      <c r="C91" s="3"/>
      <c r="D91" s="3"/>
      <c r="E91" s="46"/>
      <c r="F91" s="3"/>
      <c r="G91" s="3"/>
      <c r="H91" s="3"/>
      <c r="I91" s="3"/>
    </row>
    <row r="92" spans="1:9" s="13" customFormat="1">
      <c r="A92" s="3"/>
      <c r="B92" s="3"/>
      <c r="C92" s="3"/>
      <c r="D92" s="3"/>
      <c r="E92" s="46"/>
      <c r="F92" s="3"/>
      <c r="G92" s="3"/>
      <c r="H92" s="3"/>
      <c r="I92" s="3"/>
    </row>
    <row r="93" spans="1:9" s="13" customFormat="1">
      <c r="A93" s="3"/>
      <c r="B93" s="3"/>
      <c r="C93" s="3"/>
      <c r="D93" s="3"/>
      <c r="E93" s="46"/>
      <c r="F93" s="3"/>
      <c r="G93" s="3"/>
      <c r="H93" s="3"/>
      <c r="I93" s="3"/>
    </row>
    <row r="94" spans="1:9" s="13" customFormat="1">
      <c r="A94" s="3"/>
      <c r="B94" s="3"/>
      <c r="C94" s="3"/>
      <c r="D94" s="3"/>
      <c r="E94" s="46"/>
      <c r="F94" s="3"/>
      <c r="G94" s="3"/>
      <c r="H94" s="3"/>
      <c r="I94" s="3"/>
    </row>
    <row r="95" spans="1:9" s="13" customFormat="1">
      <c r="A95" s="3"/>
      <c r="B95" s="3"/>
      <c r="C95" s="3"/>
      <c r="D95" s="3"/>
      <c r="E95" s="46"/>
      <c r="F95" s="3"/>
      <c r="G95" s="3"/>
      <c r="H95" s="3"/>
      <c r="I95" s="3"/>
    </row>
    <row r="96" spans="1:9" s="13" customFormat="1">
      <c r="A96" s="3"/>
      <c r="B96" s="3"/>
      <c r="C96" s="3"/>
      <c r="D96" s="3"/>
      <c r="E96" s="46"/>
      <c r="F96" s="3"/>
      <c r="G96" s="3"/>
      <c r="H96" s="3"/>
      <c r="I96" s="3"/>
    </row>
    <row r="97" spans="1:9" s="13" customFormat="1">
      <c r="A97" s="3"/>
      <c r="B97" s="3"/>
      <c r="C97" s="3"/>
      <c r="D97" s="3"/>
      <c r="E97" s="46"/>
      <c r="F97" s="3"/>
      <c r="G97" s="3"/>
      <c r="H97" s="3"/>
      <c r="I97" s="3"/>
    </row>
    <row r="98" spans="1:9" s="13" customFormat="1">
      <c r="A98" s="3"/>
      <c r="B98" s="3"/>
      <c r="C98" s="3"/>
      <c r="D98" s="3"/>
      <c r="E98" s="46"/>
      <c r="F98" s="3"/>
      <c r="G98" s="3"/>
      <c r="H98" s="3"/>
      <c r="I98" s="3"/>
    </row>
    <row r="99" spans="1:9" s="13" customFormat="1">
      <c r="A99" s="3"/>
      <c r="B99" s="3"/>
      <c r="C99" s="3"/>
      <c r="D99" s="3"/>
      <c r="E99" s="46"/>
      <c r="F99" s="3"/>
      <c r="G99" s="3"/>
      <c r="H99" s="3"/>
      <c r="I99" s="3"/>
    </row>
    <row r="100" spans="1:9" s="13" customFormat="1">
      <c r="A100" s="3"/>
      <c r="B100" s="3"/>
      <c r="C100" s="3"/>
      <c r="D100" s="3"/>
      <c r="E100" s="46"/>
      <c r="F100" s="3"/>
      <c r="G100" s="3"/>
      <c r="H100" s="3"/>
      <c r="I100" s="3"/>
    </row>
    <row r="101" spans="1:9" s="13" customFormat="1">
      <c r="A101" s="3"/>
      <c r="B101" s="3"/>
      <c r="C101" s="3"/>
      <c r="D101" s="3"/>
      <c r="E101" s="46"/>
      <c r="F101" s="3"/>
      <c r="G101" s="3"/>
      <c r="H101" s="3"/>
      <c r="I101" s="3"/>
    </row>
    <row r="102" spans="1:9" s="13" customFormat="1">
      <c r="A102" s="3"/>
      <c r="B102" s="3"/>
      <c r="C102" s="3"/>
      <c r="D102" s="3"/>
      <c r="E102" s="46"/>
      <c r="F102" s="3"/>
      <c r="G102" s="3"/>
      <c r="H102" s="3"/>
      <c r="I102" s="3"/>
    </row>
    <row r="103" spans="1:9" s="13" customFormat="1">
      <c r="A103" s="3"/>
      <c r="B103" s="3"/>
      <c r="C103" s="3"/>
      <c r="D103" s="3"/>
      <c r="E103" s="46"/>
      <c r="F103" s="3"/>
      <c r="G103" s="3"/>
      <c r="H103" s="3"/>
      <c r="I103" s="3"/>
    </row>
    <row r="104" spans="1:9" s="13" customFormat="1">
      <c r="A104" s="3"/>
      <c r="B104" s="3"/>
      <c r="C104" s="3"/>
      <c r="D104" s="3"/>
      <c r="E104" s="46"/>
      <c r="F104" s="3"/>
      <c r="G104" s="3"/>
      <c r="H104" s="3"/>
      <c r="I104" s="3"/>
    </row>
    <row r="105" spans="1:9" s="13" customFormat="1">
      <c r="A105" s="3"/>
      <c r="B105" s="3"/>
      <c r="C105" s="3"/>
      <c r="D105" s="3"/>
      <c r="E105" s="46"/>
      <c r="F105" s="3"/>
      <c r="G105" s="3"/>
      <c r="H105" s="3"/>
      <c r="I105" s="3"/>
    </row>
    <row r="106" spans="1:9" s="13" customFormat="1">
      <c r="A106" s="3"/>
      <c r="B106" s="3"/>
      <c r="C106" s="3"/>
      <c r="D106" s="3"/>
      <c r="E106" s="46"/>
      <c r="F106" s="3"/>
      <c r="G106" s="3"/>
      <c r="H106" s="3"/>
      <c r="I106" s="3"/>
    </row>
    <row r="107" spans="1:9" s="13" customFormat="1">
      <c r="A107" s="3"/>
      <c r="B107" s="3"/>
      <c r="C107" s="3"/>
      <c r="D107" s="3"/>
      <c r="E107" s="46"/>
      <c r="F107" s="3"/>
      <c r="G107" s="3"/>
      <c r="H107" s="3"/>
      <c r="I107" s="3"/>
    </row>
    <row r="108" spans="1:9" s="13" customFormat="1">
      <c r="A108" s="3"/>
      <c r="B108" s="3"/>
      <c r="C108" s="3"/>
      <c r="D108" s="3"/>
      <c r="E108" s="46"/>
      <c r="F108" s="3"/>
      <c r="G108" s="3"/>
      <c r="H108" s="3"/>
      <c r="I108" s="3"/>
    </row>
    <row r="109" spans="1:9" s="13" customFormat="1">
      <c r="A109" s="3"/>
      <c r="B109" s="3"/>
      <c r="C109" s="3"/>
      <c r="D109" s="3"/>
      <c r="E109" s="46"/>
      <c r="F109" s="3"/>
      <c r="G109" s="3"/>
      <c r="H109" s="3"/>
      <c r="I109" s="3"/>
    </row>
    <row r="110" spans="1:9" s="13" customFormat="1">
      <c r="A110" s="3"/>
      <c r="B110" s="3"/>
      <c r="C110" s="3"/>
      <c r="D110" s="3"/>
      <c r="E110" s="46"/>
      <c r="F110" s="3"/>
      <c r="G110" s="3"/>
      <c r="H110" s="3"/>
      <c r="I110" s="3"/>
    </row>
    <row r="111" spans="1:9" s="13" customFormat="1">
      <c r="A111" s="3"/>
      <c r="B111" s="3"/>
      <c r="C111" s="3"/>
      <c r="D111" s="3"/>
      <c r="E111" s="46"/>
      <c r="F111" s="3"/>
      <c r="G111" s="3"/>
      <c r="H111" s="3"/>
      <c r="I111" s="3"/>
    </row>
    <row r="112" spans="1:9" s="13" customFormat="1">
      <c r="A112" s="3"/>
      <c r="B112" s="3"/>
      <c r="C112" s="3"/>
      <c r="D112" s="3"/>
      <c r="E112" s="46"/>
      <c r="F112" s="3"/>
      <c r="G112" s="3"/>
      <c r="H112" s="3"/>
      <c r="I112" s="3"/>
    </row>
    <row r="113" spans="1:9" s="13" customFormat="1">
      <c r="A113" s="3"/>
      <c r="B113" s="3"/>
      <c r="C113" s="3"/>
      <c r="D113" s="3"/>
      <c r="E113" s="46"/>
      <c r="F113" s="3"/>
      <c r="G113" s="3"/>
      <c r="H113" s="3"/>
      <c r="I113" s="3"/>
    </row>
    <row r="114" spans="1:9" s="13" customFormat="1">
      <c r="A114" s="3"/>
      <c r="B114" s="3"/>
      <c r="C114" s="3"/>
      <c r="D114" s="3"/>
      <c r="E114" s="46"/>
      <c r="F114" s="3"/>
      <c r="G114" s="3"/>
      <c r="H114" s="3"/>
      <c r="I114" s="3"/>
    </row>
    <row r="115" spans="1:9" s="13" customFormat="1">
      <c r="A115" s="3"/>
      <c r="B115" s="3"/>
      <c r="C115" s="3"/>
      <c r="D115" s="3"/>
      <c r="E115" s="46"/>
      <c r="F115" s="3"/>
      <c r="G115" s="3"/>
      <c r="H115" s="3"/>
      <c r="I115" s="3"/>
    </row>
    <row r="116" spans="1:9" s="13" customFormat="1">
      <c r="A116" s="3"/>
      <c r="B116" s="3"/>
      <c r="C116" s="3"/>
      <c r="D116" s="3"/>
      <c r="E116" s="46"/>
      <c r="F116" s="3"/>
      <c r="G116" s="3"/>
      <c r="H116" s="3"/>
      <c r="I116" s="3"/>
    </row>
    <row r="117" spans="1:9" s="13" customFormat="1">
      <c r="A117" s="3"/>
      <c r="B117" s="3"/>
      <c r="C117" s="3"/>
      <c r="D117" s="3"/>
      <c r="E117" s="46"/>
      <c r="F117" s="3"/>
      <c r="G117" s="3"/>
      <c r="H117" s="3"/>
      <c r="I117" s="3"/>
    </row>
    <row r="118" spans="1:9" s="13" customFormat="1">
      <c r="A118" s="3"/>
      <c r="B118" s="3"/>
      <c r="C118" s="3"/>
      <c r="D118" s="3"/>
      <c r="E118" s="46"/>
      <c r="F118" s="3"/>
      <c r="G118" s="3"/>
      <c r="H118" s="3"/>
      <c r="I118" s="3"/>
    </row>
    <row r="119" spans="1:9" s="13" customFormat="1">
      <c r="A119" s="3"/>
      <c r="B119" s="3"/>
      <c r="C119" s="3"/>
      <c r="D119" s="3"/>
      <c r="E119" s="46"/>
      <c r="F119" s="3"/>
      <c r="G119" s="3"/>
      <c r="H119" s="3"/>
      <c r="I119" s="3"/>
    </row>
    <row r="120" spans="1:9" s="13" customFormat="1">
      <c r="A120" s="3"/>
      <c r="B120" s="3"/>
      <c r="C120" s="3"/>
      <c r="D120" s="3"/>
      <c r="E120" s="46"/>
      <c r="F120" s="3"/>
      <c r="G120" s="3"/>
      <c r="H120" s="3"/>
      <c r="I120" s="3"/>
    </row>
  </sheetData>
  <mergeCells count="2">
    <mergeCell ref="A2:D2"/>
    <mergeCell ref="B24:D24"/>
  </mergeCells>
  <pageMargins left="0.87" right="0.14000000000000001" top="0.43" bottom="0.09" header="0.16" footer="0.09"/>
  <pageSetup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0"/>
  <sheetViews>
    <sheetView topLeftCell="A4" workbookViewId="0"/>
  </sheetViews>
  <sheetFormatPr defaultRowHeight="12.75"/>
  <cols>
    <col min="1" max="1" width="42.140625" style="3" customWidth="1"/>
    <col min="2" max="2" width="17" style="3" customWidth="1"/>
    <col min="3" max="3" width="39.7109375" style="3" customWidth="1"/>
    <col min="4" max="4" width="18.28515625" style="3" customWidth="1"/>
    <col min="5" max="5" width="9.140625" style="46"/>
    <col min="6" max="16384" width="9.140625" style="3"/>
  </cols>
  <sheetData>
    <row r="1" spans="1:9" ht="14.25">
      <c r="A1" s="2"/>
      <c r="B1" s="2"/>
      <c r="C1" s="2"/>
      <c r="D1" s="2"/>
      <c r="E1" s="8"/>
      <c r="F1" s="2"/>
      <c r="G1" s="2"/>
      <c r="H1" s="2"/>
      <c r="I1" s="2"/>
    </row>
    <row r="2" spans="1:9" ht="23.25" customHeight="1">
      <c r="A2" s="152" t="s">
        <v>150</v>
      </c>
      <c r="B2" s="152"/>
      <c r="C2" s="152"/>
      <c r="D2" s="152"/>
      <c r="E2" s="8"/>
      <c r="F2" s="2"/>
      <c r="G2" s="2"/>
      <c r="H2" s="2"/>
      <c r="I2" s="2"/>
    </row>
    <row r="3" spans="1:9" ht="15.75">
      <c r="A3" s="1"/>
      <c r="B3" s="1"/>
      <c r="C3" s="2"/>
      <c r="D3" s="2"/>
      <c r="E3" s="8"/>
      <c r="F3" s="2"/>
      <c r="G3" s="2"/>
      <c r="H3" s="2"/>
      <c r="I3" s="2"/>
    </row>
    <row r="4" spans="1:9" ht="15.75">
      <c r="A4" s="11" t="s">
        <v>6</v>
      </c>
      <c r="B4" s="11" t="s">
        <v>64</v>
      </c>
      <c r="C4" s="11" t="s">
        <v>6</v>
      </c>
      <c r="D4" s="11" t="s">
        <v>64</v>
      </c>
      <c r="E4" s="8"/>
      <c r="F4" s="2"/>
      <c r="G4" s="2"/>
      <c r="H4" s="2"/>
      <c r="I4" s="2"/>
    </row>
    <row r="5" spans="1:9" ht="15.75">
      <c r="A5" s="39">
        <v>1</v>
      </c>
      <c r="B5" s="39">
        <v>2</v>
      </c>
      <c r="C5" s="39">
        <v>3</v>
      </c>
      <c r="D5" s="39">
        <v>4</v>
      </c>
      <c r="E5" s="8"/>
      <c r="F5" s="2"/>
      <c r="G5" s="2"/>
      <c r="H5" s="2"/>
      <c r="I5" s="2"/>
    </row>
    <row r="6" spans="1:9" ht="15.75">
      <c r="A6" s="40" t="s">
        <v>19</v>
      </c>
      <c r="B6" s="41">
        <f t="shared" ref="B6" si="0">B7+B19+B17</f>
        <v>61876235</v>
      </c>
      <c r="C6" s="40" t="s">
        <v>73</v>
      </c>
      <c r="D6" s="42">
        <f>D7+D8+D18</f>
        <v>16960800</v>
      </c>
      <c r="E6" s="8"/>
      <c r="F6" s="2"/>
      <c r="G6" s="2"/>
      <c r="H6" s="2"/>
      <c r="I6" s="2"/>
    </row>
    <row r="7" spans="1:9" s="10" customFormat="1" ht="15.75">
      <c r="A7" s="19" t="s">
        <v>9</v>
      </c>
      <c r="B7" s="26">
        <f>SUM(B8:B16)</f>
        <v>61856601</v>
      </c>
      <c r="C7" s="19" t="s">
        <v>1</v>
      </c>
      <c r="D7" s="19"/>
      <c r="E7" s="45"/>
      <c r="F7" s="9"/>
      <c r="G7" s="9"/>
      <c r="H7" s="9"/>
      <c r="I7" s="9"/>
    </row>
    <row r="8" spans="1:9" ht="15.75">
      <c r="A8" s="49" t="s">
        <v>29</v>
      </c>
      <c r="B8" s="49"/>
      <c r="C8" s="19" t="s">
        <v>46</v>
      </c>
      <c r="D8" s="26">
        <f>SUM(D9:D17)</f>
        <v>85800</v>
      </c>
      <c r="E8" s="8"/>
      <c r="F8" s="2"/>
      <c r="G8" s="2"/>
      <c r="H8" s="2"/>
      <c r="I8" s="2"/>
    </row>
    <row r="9" spans="1:9" ht="14.25">
      <c r="A9" s="51" t="s">
        <v>30</v>
      </c>
      <c r="B9" s="51">
        <v>4898001</v>
      </c>
      <c r="C9" s="49" t="s">
        <v>52</v>
      </c>
      <c r="D9" s="49"/>
      <c r="E9" s="8"/>
      <c r="F9" s="2"/>
      <c r="G9" s="2"/>
      <c r="H9" s="2"/>
      <c r="I9" s="2"/>
    </row>
    <row r="10" spans="1:9" ht="14.25">
      <c r="A10" s="51" t="s">
        <v>32</v>
      </c>
      <c r="B10" s="51"/>
      <c r="C10" s="49" t="s">
        <v>53</v>
      </c>
      <c r="D10" s="49"/>
      <c r="E10" s="8"/>
      <c r="F10" s="2"/>
      <c r="G10" s="2"/>
      <c r="H10" s="2"/>
      <c r="I10" s="2"/>
    </row>
    <row r="11" spans="1:9" ht="14.25">
      <c r="A11" s="51" t="s">
        <v>45</v>
      </c>
      <c r="B11" s="51">
        <v>11303600</v>
      </c>
      <c r="C11" s="49" t="s">
        <v>54</v>
      </c>
      <c r="D11" s="49">
        <v>85800</v>
      </c>
      <c r="E11" s="8"/>
      <c r="F11" s="2"/>
      <c r="G11" s="2"/>
      <c r="H11" s="2"/>
      <c r="I11" s="2"/>
    </row>
    <row r="12" spans="1:9" ht="14.25">
      <c r="A12" s="51" t="s">
        <v>33</v>
      </c>
      <c r="B12" s="51">
        <v>2350000</v>
      </c>
      <c r="C12" s="49" t="s">
        <v>34</v>
      </c>
      <c r="D12" s="49"/>
      <c r="E12" s="8"/>
      <c r="F12" s="2"/>
      <c r="G12" s="2"/>
      <c r="H12" s="2"/>
      <c r="I12" s="2"/>
    </row>
    <row r="13" spans="1:9" ht="14.25">
      <c r="A13" s="51" t="s">
        <v>31</v>
      </c>
      <c r="B13" s="51">
        <v>3905000</v>
      </c>
      <c r="C13" s="49" t="s">
        <v>35</v>
      </c>
      <c r="D13" s="49"/>
      <c r="E13" s="8"/>
      <c r="F13" s="2"/>
      <c r="G13" s="2"/>
      <c r="H13" s="2"/>
      <c r="I13" s="2"/>
    </row>
    <row r="14" spans="1:9" ht="14.25">
      <c r="A14" s="51" t="s">
        <v>36</v>
      </c>
      <c r="B14" s="51">
        <v>39400000</v>
      </c>
      <c r="C14" s="49" t="s">
        <v>37</v>
      </c>
      <c r="D14" s="49"/>
      <c r="E14" s="8"/>
      <c r="F14" s="2"/>
      <c r="G14" s="2"/>
      <c r="H14" s="2"/>
      <c r="I14" s="2"/>
    </row>
    <row r="15" spans="1:9" ht="14.25">
      <c r="A15" s="51" t="s">
        <v>58</v>
      </c>
      <c r="B15" s="51"/>
      <c r="C15" s="49" t="s">
        <v>57</v>
      </c>
      <c r="D15" s="49"/>
      <c r="E15" s="8"/>
      <c r="F15" s="2"/>
      <c r="G15" s="2"/>
      <c r="H15" s="2"/>
      <c r="I15" s="2"/>
    </row>
    <row r="16" spans="1:9" ht="14.25">
      <c r="A16" s="51" t="s">
        <v>79</v>
      </c>
      <c r="B16" s="51"/>
      <c r="C16" s="49" t="s">
        <v>80</v>
      </c>
      <c r="D16" s="49"/>
      <c r="E16" s="8"/>
      <c r="F16" s="2"/>
      <c r="G16" s="2"/>
      <c r="H16" s="2"/>
      <c r="I16" s="2"/>
    </row>
    <row r="17" spans="1:9" s="10" customFormat="1" ht="15.75">
      <c r="A17" s="19" t="s">
        <v>40</v>
      </c>
      <c r="B17" s="26">
        <f t="shared" ref="B17" si="1">SUM(B18:B18)</f>
        <v>0</v>
      </c>
      <c r="C17" s="49" t="s">
        <v>0</v>
      </c>
      <c r="D17" s="49"/>
      <c r="E17" s="45"/>
      <c r="F17" s="9"/>
      <c r="G17" s="9"/>
      <c r="H17" s="9"/>
    </row>
    <row r="18" spans="1:9" ht="15.75">
      <c r="A18" s="17" t="s">
        <v>20</v>
      </c>
      <c r="B18" s="17"/>
      <c r="C18" s="19" t="s">
        <v>72</v>
      </c>
      <c r="D18" s="26">
        <f>SUM(D19:D23)</f>
        <v>16875000</v>
      </c>
      <c r="E18" s="8"/>
      <c r="F18" s="2"/>
      <c r="G18" s="2"/>
      <c r="H18" s="2"/>
      <c r="I18" s="2"/>
    </row>
    <row r="19" spans="1:9" s="10" customFormat="1" ht="15.75">
      <c r="A19" s="19" t="s">
        <v>41</v>
      </c>
      <c r="B19" s="52">
        <f>'SCIC-Nam 2015'!D19</f>
        <v>19634</v>
      </c>
      <c r="C19" s="17" t="s">
        <v>26</v>
      </c>
      <c r="D19" s="51"/>
      <c r="E19" s="45"/>
      <c r="F19" s="9"/>
      <c r="G19" s="9"/>
      <c r="H19" s="9"/>
      <c r="I19" s="9"/>
    </row>
    <row r="20" spans="1:9" ht="14.25">
      <c r="A20" s="43"/>
      <c r="B20" s="43"/>
      <c r="C20" s="17" t="s">
        <v>38</v>
      </c>
      <c r="D20" s="51">
        <v>6809000</v>
      </c>
      <c r="E20" s="8"/>
      <c r="F20" s="2"/>
      <c r="G20" s="2"/>
      <c r="H20" s="2"/>
      <c r="I20" s="2"/>
    </row>
    <row r="21" spans="1:9" s="10" customFormat="1" ht="15.75">
      <c r="A21" s="29"/>
      <c r="B21" s="29"/>
      <c r="C21" s="17" t="s">
        <v>39</v>
      </c>
      <c r="D21" s="56"/>
      <c r="E21" s="45"/>
      <c r="F21" s="9"/>
      <c r="G21" s="9"/>
      <c r="H21" s="9"/>
      <c r="I21" s="9"/>
    </row>
    <row r="22" spans="1:9" s="10" customFormat="1" ht="14.25">
      <c r="A22" s="29"/>
      <c r="B22" s="29"/>
      <c r="C22" s="17" t="s">
        <v>14</v>
      </c>
      <c r="D22" s="51">
        <v>22000</v>
      </c>
      <c r="E22" s="45"/>
      <c r="F22" s="9"/>
      <c r="G22" s="9"/>
      <c r="H22" s="9"/>
      <c r="I22" s="9"/>
    </row>
    <row r="23" spans="1:9" ht="14.25">
      <c r="A23" s="44"/>
      <c r="B23" s="44"/>
      <c r="C23" s="30" t="s">
        <v>0</v>
      </c>
      <c r="D23" s="51">
        <v>10044000</v>
      </c>
      <c r="E23" s="8"/>
      <c r="F23" s="2"/>
      <c r="G23" s="2"/>
      <c r="H23" s="2"/>
      <c r="I23" s="2"/>
    </row>
    <row r="24" spans="1:9" s="6" customFormat="1" ht="17.25">
      <c r="A24" s="31" t="s">
        <v>69</v>
      </c>
      <c r="B24" s="153">
        <f>B6-D6</f>
        <v>44915435</v>
      </c>
      <c r="C24" s="153"/>
      <c r="D24" s="153"/>
      <c r="E24" s="21"/>
      <c r="F24" s="5"/>
      <c r="G24" s="5"/>
      <c r="H24" s="5"/>
      <c r="I24" s="5"/>
    </row>
    <row r="25" spans="1:9" ht="15.75">
      <c r="A25" s="4"/>
      <c r="B25" s="4"/>
    </row>
    <row r="26" spans="1:9" ht="15.75">
      <c r="A26" s="4"/>
      <c r="B26" s="4"/>
    </row>
    <row r="27" spans="1:9" s="13" customFormat="1">
      <c r="A27" s="3"/>
      <c r="B27" s="3"/>
      <c r="C27" s="3"/>
      <c r="D27" s="3"/>
      <c r="E27" s="46"/>
      <c r="F27" s="3"/>
      <c r="G27" s="3"/>
      <c r="H27" s="3"/>
      <c r="I27" s="3"/>
    </row>
    <row r="28" spans="1:9" s="13" customFormat="1">
      <c r="A28" s="3"/>
      <c r="B28" s="3"/>
      <c r="C28" s="3"/>
      <c r="D28" s="3"/>
      <c r="E28" s="46"/>
      <c r="F28" s="3"/>
      <c r="G28" s="3"/>
      <c r="H28" s="3"/>
      <c r="I28" s="3"/>
    </row>
    <row r="29" spans="1:9" s="13" customFormat="1">
      <c r="A29" s="3"/>
      <c r="B29" s="3"/>
      <c r="C29" s="3"/>
      <c r="D29" s="3"/>
      <c r="E29" s="46"/>
      <c r="F29" s="3"/>
      <c r="G29" s="3"/>
      <c r="H29" s="3"/>
      <c r="I29" s="3"/>
    </row>
    <row r="30" spans="1:9" s="13" customFormat="1">
      <c r="A30" s="3"/>
      <c r="B30" s="3"/>
      <c r="C30" s="3"/>
      <c r="D30" s="3"/>
      <c r="E30" s="46"/>
      <c r="F30" s="3"/>
      <c r="G30" s="3"/>
      <c r="H30" s="3"/>
      <c r="I30" s="3"/>
    </row>
    <row r="31" spans="1:9" s="13" customFormat="1">
      <c r="A31" s="3"/>
      <c r="B31" s="3"/>
      <c r="C31" s="3"/>
      <c r="D31" s="3"/>
      <c r="E31" s="46"/>
      <c r="F31" s="3"/>
      <c r="G31" s="3"/>
      <c r="H31" s="3"/>
      <c r="I31" s="3"/>
    </row>
    <row r="32" spans="1:9" s="13" customFormat="1">
      <c r="A32" s="3"/>
      <c r="B32" s="3"/>
      <c r="C32" s="3"/>
      <c r="D32" s="3"/>
      <c r="E32" s="46"/>
      <c r="F32" s="3"/>
      <c r="G32" s="3"/>
      <c r="H32" s="3"/>
      <c r="I32" s="3"/>
    </row>
    <row r="33" spans="1:9" s="13" customFormat="1">
      <c r="A33" s="3"/>
      <c r="B33" s="3"/>
      <c r="C33" s="3"/>
      <c r="D33" s="3"/>
      <c r="E33" s="46"/>
      <c r="F33" s="3"/>
      <c r="G33" s="3"/>
      <c r="H33" s="3"/>
      <c r="I33" s="3"/>
    </row>
    <row r="34" spans="1:9" s="13" customFormat="1">
      <c r="A34" s="3"/>
      <c r="B34" s="3"/>
      <c r="C34" s="3"/>
      <c r="D34" s="3"/>
      <c r="E34" s="46"/>
      <c r="F34" s="3"/>
      <c r="G34" s="3"/>
      <c r="H34" s="3"/>
      <c r="I34" s="3"/>
    </row>
    <row r="35" spans="1:9" s="13" customFormat="1">
      <c r="A35" s="3"/>
      <c r="B35" s="3"/>
      <c r="C35" s="3"/>
      <c r="D35" s="3"/>
      <c r="E35" s="46"/>
      <c r="F35" s="3"/>
      <c r="G35" s="3"/>
      <c r="H35" s="3"/>
      <c r="I35" s="3"/>
    </row>
    <row r="36" spans="1:9" s="13" customFormat="1">
      <c r="A36" s="3"/>
      <c r="B36" s="3"/>
      <c r="C36" s="3"/>
      <c r="D36" s="3"/>
      <c r="E36" s="46"/>
      <c r="F36" s="3"/>
      <c r="G36" s="3"/>
      <c r="H36" s="3"/>
      <c r="I36" s="3"/>
    </row>
    <row r="37" spans="1:9" s="13" customFormat="1">
      <c r="A37" s="3"/>
      <c r="B37" s="3"/>
      <c r="C37" s="3"/>
      <c r="D37" s="3"/>
      <c r="E37" s="46"/>
      <c r="F37" s="3"/>
      <c r="G37" s="3"/>
      <c r="H37" s="3"/>
      <c r="I37" s="3"/>
    </row>
    <row r="38" spans="1:9" s="13" customFormat="1">
      <c r="A38" s="3"/>
      <c r="B38" s="3"/>
      <c r="C38" s="3"/>
      <c r="D38" s="3"/>
      <c r="E38" s="46"/>
      <c r="F38" s="3"/>
      <c r="G38" s="3"/>
      <c r="H38" s="3"/>
      <c r="I38" s="3"/>
    </row>
    <row r="39" spans="1:9" s="13" customFormat="1">
      <c r="A39" s="3"/>
      <c r="B39" s="3"/>
      <c r="C39" s="3"/>
      <c r="D39" s="3"/>
      <c r="E39" s="46"/>
      <c r="F39" s="3"/>
      <c r="G39" s="3"/>
      <c r="H39" s="3"/>
      <c r="I39" s="3"/>
    </row>
    <row r="40" spans="1:9" s="13" customFormat="1">
      <c r="A40" s="3"/>
      <c r="B40" s="3"/>
      <c r="C40" s="3"/>
      <c r="D40" s="3"/>
      <c r="E40" s="46"/>
      <c r="F40" s="3"/>
      <c r="G40" s="3"/>
      <c r="H40" s="3"/>
      <c r="I40" s="3"/>
    </row>
    <row r="41" spans="1:9" s="13" customFormat="1">
      <c r="A41" s="3"/>
      <c r="B41" s="3"/>
      <c r="C41" s="3"/>
      <c r="D41" s="3"/>
      <c r="E41" s="46"/>
      <c r="F41" s="3"/>
      <c r="G41" s="3"/>
      <c r="H41" s="3"/>
      <c r="I41" s="3"/>
    </row>
    <row r="42" spans="1:9" s="13" customFormat="1">
      <c r="A42" s="3"/>
      <c r="B42" s="3"/>
      <c r="C42" s="3"/>
      <c r="D42" s="3"/>
      <c r="E42" s="46"/>
      <c r="F42" s="3"/>
      <c r="G42" s="3"/>
      <c r="H42" s="3"/>
      <c r="I42" s="3"/>
    </row>
    <row r="43" spans="1:9" s="13" customFormat="1">
      <c r="A43" s="3"/>
      <c r="B43" s="3"/>
      <c r="C43" s="3"/>
      <c r="D43" s="3"/>
      <c r="E43" s="46"/>
      <c r="F43" s="3"/>
      <c r="G43" s="3"/>
      <c r="H43" s="3"/>
      <c r="I43" s="3"/>
    </row>
    <row r="44" spans="1:9" s="13" customFormat="1">
      <c r="A44" s="3"/>
      <c r="B44" s="3"/>
      <c r="C44" s="3"/>
      <c r="D44" s="3"/>
      <c r="E44" s="46"/>
      <c r="F44" s="3"/>
      <c r="G44" s="3"/>
      <c r="H44" s="3"/>
      <c r="I44" s="3"/>
    </row>
    <row r="45" spans="1:9" s="13" customFormat="1">
      <c r="A45" s="3"/>
      <c r="B45" s="3"/>
      <c r="C45" s="3"/>
      <c r="D45" s="3"/>
      <c r="E45" s="46"/>
      <c r="F45" s="3"/>
      <c r="G45" s="3"/>
      <c r="H45" s="3"/>
      <c r="I45" s="3"/>
    </row>
    <row r="46" spans="1:9" s="13" customFormat="1">
      <c r="A46" s="3"/>
      <c r="B46" s="3"/>
      <c r="C46" s="3"/>
      <c r="D46" s="3"/>
      <c r="E46" s="46"/>
      <c r="F46" s="3"/>
      <c r="G46" s="3"/>
      <c r="H46" s="3"/>
      <c r="I46" s="3"/>
    </row>
    <row r="47" spans="1:9" s="13" customFormat="1">
      <c r="A47" s="3"/>
      <c r="B47" s="3"/>
      <c r="C47" s="3"/>
      <c r="D47" s="3"/>
      <c r="E47" s="46"/>
      <c r="F47" s="3"/>
      <c r="G47" s="3"/>
      <c r="H47" s="3"/>
      <c r="I47" s="3"/>
    </row>
    <row r="48" spans="1:9" s="13" customFormat="1">
      <c r="A48" s="3"/>
      <c r="B48" s="3"/>
      <c r="C48" s="3"/>
      <c r="D48" s="3"/>
      <c r="E48" s="46"/>
      <c r="F48" s="3"/>
      <c r="G48" s="3"/>
      <c r="H48" s="3"/>
      <c r="I48" s="3"/>
    </row>
    <row r="49" spans="1:9" s="13" customFormat="1">
      <c r="A49" s="3"/>
      <c r="B49" s="3"/>
      <c r="C49" s="3"/>
      <c r="D49" s="3"/>
      <c r="E49" s="46"/>
      <c r="F49" s="3"/>
      <c r="G49" s="3"/>
      <c r="H49" s="3"/>
      <c r="I49" s="3"/>
    </row>
    <row r="50" spans="1:9" s="13" customFormat="1">
      <c r="A50" s="3"/>
      <c r="B50" s="3"/>
      <c r="C50" s="3"/>
      <c r="D50" s="3"/>
      <c r="E50" s="46"/>
      <c r="F50" s="3"/>
      <c r="G50" s="3"/>
      <c r="H50" s="3"/>
      <c r="I50" s="3"/>
    </row>
    <row r="51" spans="1:9" s="13" customFormat="1">
      <c r="A51" s="3"/>
      <c r="B51" s="3"/>
      <c r="C51" s="3"/>
      <c r="D51" s="3"/>
      <c r="E51" s="46"/>
      <c r="F51" s="3"/>
      <c r="G51" s="3"/>
      <c r="H51" s="3"/>
      <c r="I51" s="3"/>
    </row>
    <row r="52" spans="1:9" s="13" customFormat="1">
      <c r="A52" s="3"/>
      <c r="B52" s="3"/>
      <c r="C52" s="3"/>
      <c r="D52" s="3"/>
      <c r="E52" s="46"/>
      <c r="F52" s="3"/>
      <c r="G52" s="3"/>
      <c r="H52" s="3"/>
      <c r="I52" s="3"/>
    </row>
    <row r="53" spans="1:9" s="13" customFormat="1">
      <c r="A53" s="3"/>
      <c r="B53" s="3"/>
      <c r="C53" s="3"/>
      <c r="D53" s="3"/>
      <c r="E53" s="46"/>
      <c r="F53" s="3"/>
      <c r="G53" s="3"/>
      <c r="H53" s="3"/>
      <c r="I53" s="3"/>
    </row>
    <row r="54" spans="1:9" s="13" customFormat="1">
      <c r="A54" s="3"/>
      <c r="B54" s="3"/>
      <c r="C54" s="3"/>
      <c r="D54" s="3"/>
      <c r="E54" s="46"/>
      <c r="F54" s="3"/>
      <c r="G54" s="3"/>
      <c r="H54" s="3"/>
      <c r="I54" s="3"/>
    </row>
    <row r="55" spans="1:9" s="13" customFormat="1">
      <c r="A55" s="3"/>
      <c r="B55" s="3"/>
      <c r="C55" s="3"/>
      <c r="D55" s="3"/>
      <c r="E55" s="46"/>
      <c r="F55" s="3"/>
      <c r="G55" s="3"/>
      <c r="H55" s="3"/>
      <c r="I55" s="3"/>
    </row>
    <row r="56" spans="1:9" s="13" customFormat="1">
      <c r="A56" s="3"/>
      <c r="B56" s="3"/>
      <c r="C56" s="3"/>
      <c r="D56" s="3"/>
      <c r="E56" s="46"/>
      <c r="F56" s="3"/>
      <c r="G56" s="3"/>
      <c r="H56" s="3"/>
      <c r="I56" s="3"/>
    </row>
    <row r="57" spans="1:9" s="13" customFormat="1">
      <c r="A57" s="3"/>
      <c r="B57" s="3"/>
      <c r="C57" s="3"/>
      <c r="D57" s="3"/>
      <c r="E57" s="46"/>
      <c r="F57" s="3"/>
      <c r="G57" s="3"/>
      <c r="H57" s="3"/>
      <c r="I57" s="3"/>
    </row>
    <row r="58" spans="1:9" s="13" customFormat="1">
      <c r="A58" s="3"/>
      <c r="B58" s="3"/>
      <c r="C58" s="3"/>
      <c r="D58" s="3"/>
      <c r="E58" s="46"/>
      <c r="F58" s="3"/>
      <c r="G58" s="3"/>
      <c r="H58" s="3"/>
      <c r="I58" s="3"/>
    </row>
    <row r="59" spans="1:9" s="13" customFormat="1">
      <c r="A59" s="3"/>
      <c r="B59" s="3"/>
      <c r="C59" s="3"/>
      <c r="D59" s="3"/>
      <c r="E59" s="46"/>
      <c r="F59" s="3"/>
      <c r="G59" s="3"/>
      <c r="H59" s="3"/>
      <c r="I59" s="3"/>
    </row>
    <row r="60" spans="1:9" s="13" customFormat="1">
      <c r="A60" s="3"/>
      <c r="B60" s="3"/>
      <c r="C60" s="3"/>
      <c r="D60" s="3"/>
      <c r="E60" s="46"/>
      <c r="F60" s="3"/>
      <c r="G60" s="3"/>
      <c r="H60" s="3"/>
      <c r="I60" s="3"/>
    </row>
    <row r="61" spans="1:9" s="13" customFormat="1">
      <c r="A61" s="3"/>
      <c r="B61" s="3"/>
      <c r="C61" s="3"/>
      <c r="D61" s="3"/>
      <c r="E61" s="46"/>
      <c r="F61" s="3"/>
      <c r="G61" s="3"/>
      <c r="H61" s="3"/>
      <c r="I61" s="3"/>
    </row>
    <row r="62" spans="1:9" s="13" customFormat="1">
      <c r="A62" s="3"/>
      <c r="B62" s="3"/>
      <c r="C62" s="3"/>
      <c r="D62" s="3"/>
      <c r="E62" s="46"/>
      <c r="F62" s="3"/>
      <c r="G62" s="3"/>
      <c r="H62" s="3"/>
      <c r="I62" s="3"/>
    </row>
    <row r="63" spans="1:9" s="13" customFormat="1">
      <c r="A63" s="3"/>
      <c r="B63" s="3"/>
      <c r="C63" s="3"/>
      <c r="D63" s="3"/>
      <c r="E63" s="46"/>
      <c r="F63" s="3"/>
      <c r="G63" s="3"/>
      <c r="H63" s="3"/>
      <c r="I63" s="3"/>
    </row>
    <row r="64" spans="1:9" s="13" customFormat="1">
      <c r="A64" s="3"/>
      <c r="B64" s="3"/>
      <c r="C64" s="3"/>
      <c r="D64" s="3"/>
      <c r="E64" s="46"/>
      <c r="F64" s="3"/>
      <c r="G64" s="3"/>
      <c r="H64" s="3"/>
      <c r="I64" s="3"/>
    </row>
    <row r="65" spans="1:9" s="13" customFormat="1">
      <c r="A65" s="3"/>
      <c r="B65" s="3"/>
      <c r="C65" s="3"/>
      <c r="D65" s="3"/>
      <c r="E65" s="46"/>
      <c r="F65" s="3"/>
      <c r="G65" s="3"/>
      <c r="H65" s="3"/>
      <c r="I65" s="3"/>
    </row>
    <row r="66" spans="1:9" s="13" customFormat="1">
      <c r="A66" s="3"/>
      <c r="B66" s="3"/>
      <c r="C66" s="3"/>
      <c r="D66" s="3"/>
      <c r="E66" s="46"/>
      <c r="F66" s="3"/>
      <c r="G66" s="3"/>
      <c r="H66" s="3"/>
      <c r="I66" s="3"/>
    </row>
    <row r="67" spans="1:9" s="13" customFormat="1">
      <c r="A67" s="3"/>
      <c r="B67" s="3"/>
      <c r="C67" s="3"/>
      <c r="D67" s="3"/>
      <c r="E67" s="46"/>
      <c r="F67" s="3"/>
      <c r="G67" s="3"/>
      <c r="H67" s="3"/>
      <c r="I67" s="3"/>
    </row>
    <row r="68" spans="1:9" s="13" customFormat="1">
      <c r="A68" s="3"/>
      <c r="B68" s="3"/>
      <c r="C68" s="3"/>
      <c r="D68" s="3"/>
      <c r="E68" s="46"/>
      <c r="F68" s="3"/>
      <c r="G68" s="3"/>
      <c r="H68" s="3"/>
      <c r="I68" s="3"/>
    </row>
    <row r="69" spans="1:9" s="13" customFormat="1">
      <c r="A69" s="3"/>
      <c r="B69" s="3"/>
      <c r="C69" s="3"/>
      <c r="D69" s="3"/>
      <c r="E69" s="46"/>
      <c r="F69" s="3"/>
      <c r="G69" s="3"/>
      <c r="H69" s="3"/>
      <c r="I69" s="3"/>
    </row>
    <row r="70" spans="1:9" s="13" customFormat="1">
      <c r="A70" s="3"/>
      <c r="B70" s="3"/>
      <c r="C70" s="3"/>
      <c r="D70" s="3"/>
      <c r="E70" s="46"/>
      <c r="F70" s="3"/>
      <c r="G70" s="3"/>
      <c r="H70" s="3"/>
      <c r="I70" s="3"/>
    </row>
    <row r="71" spans="1:9" s="13" customFormat="1">
      <c r="A71" s="3"/>
      <c r="B71" s="3"/>
      <c r="C71" s="3"/>
      <c r="D71" s="3"/>
      <c r="E71" s="46"/>
      <c r="F71" s="3"/>
      <c r="G71" s="3"/>
      <c r="H71" s="3"/>
      <c r="I71" s="3"/>
    </row>
    <row r="72" spans="1:9" s="13" customFormat="1">
      <c r="A72" s="3"/>
      <c r="B72" s="3"/>
      <c r="C72" s="3"/>
      <c r="D72" s="3"/>
      <c r="E72" s="46"/>
      <c r="F72" s="3"/>
      <c r="G72" s="3"/>
      <c r="H72" s="3"/>
      <c r="I72" s="3"/>
    </row>
    <row r="73" spans="1:9" s="13" customFormat="1">
      <c r="A73" s="3"/>
      <c r="B73" s="3"/>
      <c r="C73" s="3"/>
      <c r="D73" s="3"/>
      <c r="E73" s="46"/>
      <c r="F73" s="3"/>
      <c r="G73" s="3"/>
      <c r="H73" s="3"/>
      <c r="I73" s="3"/>
    </row>
    <row r="74" spans="1:9" s="13" customFormat="1">
      <c r="A74" s="3"/>
      <c r="B74" s="3"/>
      <c r="C74" s="3"/>
      <c r="D74" s="3"/>
      <c r="E74" s="46"/>
      <c r="F74" s="3"/>
      <c r="G74" s="3"/>
      <c r="H74" s="3"/>
      <c r="I74" s="3"/>
    </row>
    <row r="75" spans="1:9" s="13" customFormat="1">
      <c r="A75" s="3"/>
      <c r="B75" s="3"/>
      <c r="C75" s="3"/>
      <c r="D75" s="3"/>
      <c r="E75" s="46"/>
      <c r="F75" s="3"/>
      <c r="G75" s="3"/>
      <c r="H75" s="3"/>
      <c r="I75" s="3"/>
    </row>
    <row r="76" spans="1:9" s="13" customFormat="1">
      <c r="A76" s="3"/>
      <c r="B76" s="3"/>
      <c r="C76" s="3"/>
      <c r="D76" s="3"/>
      <c r="E76" s="46"/>
      <c r="F76" s="3"/>
      <c r="G76" s="3"/>
      <c r="H76" s="3"/>
      <c r="I76" s="3"/>
    </row>
    <row r="77" spans="1:9" s="13" customFormat="1">
      <c r="A77" s="3"/>
      <c r="B77" s="3"/>
      <c r="C77" s="3"/>
      <c r="D77" s="3"/>
      <c r="E77" s="46"/>
      <c r="F77" s="3"/>
      <c r="G77" s="3"/>
      <c r="H77" s="3"/>
      <c r="I77" s="3"/>
    </row>
    <row r="78" spans="1:9" s="13" customFormat="1">
      <c r="A78" s="3"/>
      <c r="B78" s="3"/>
      <c r="C78" s="3"/>
      <c r="D78" s="3"/>
      <c r="E78" s="46"/>
      <c r="F78" s="3"/>
      <c r="G78" s="3"/>
      <c r="H78" s="3"/>
      <c r="I78" s="3"/>
    </row>
    <row r="79" spans="1:9" s="13" customFormat="1">
      <c r="A79" s="3"/>
      <c r="B79" s="3"/>
      <c r="C79" s="3"/>
      <c r="D79" s="3"/>
      <c r="E79" s="46"/>
      <c r="F79" s="3"/>
      <c r="G79" s="3"/>
      <c r="H79" s="3"/>
      <c r="I79" s="3"/>
    </row>
    <row r="80" spans="1:9" s="13" customFormat="1">
      <c r="A80" s="3"/>
      <c r="B80" s="3"/>
      <c r="C80" s="3"/>
      <c r="D80" s="3"/>
      <c r="E80" s="46"/>
      <c r="F80" s="3"/>
      <c r="G80" s="3"/>
      <c r="H80" s="3"/>
      <c r="I80" s="3"/>
    </row>
    <row r="81" spans="1:9" s="13" customFormat="1">
      <c r="A81" s="3"/>
      <c r="B81" s="3"/>
      <c r="C81" s="3"/>
      <c r="D81" s="3"/>
      <c r="E81" s="46"/>
      <c r="F81" s="3"/>
      <c r="G81" s="3"/>
      <c r="H81" s="3"/>
      <c r="I81" s="3"/>
    </row>
    <row r="82" spans="1:9" s="13" customFormat="1">
      <c r="A82" s="3"/>
      <c r="B82" s="3"/>
      <c r="C82" s="3"/>
      <c r="D82" s="3"/>
      <c r="E82" s="46"/>
      <c r="F82" s="3"/>
      <c r="G82" s="3"/>
      <c r="H82" s="3"/>
      <c r="I82" s="3"/>
    </row>
    <row r="83" spans="1:9" s="13" customFormat="1">
      <c r="A83" s="3"/>
      <c r="B83" s="3"/>
      <c r="C83" s="3"/>
      <c r="D83" s="3"/>
      <c r="E83" s="46"/>
      <c r="F83" s="3"/>
      <c r="G83" s="3"/>
      <c r="H83" s="3"/>
      <c r="I83" s="3"/>
    </row>
    <row r="84" spans="1:9" s="13" customFormat="1">
      <c r="A84" s="3"/>
      <c r="B84" s="3"/>
      <c r="C84" s="3"/>
      <c r="D84" s="3"/>
      <c r="E84" s="46"/>
      <c r="F84" s="3"/>
      <c r="G84" s="3"/>
      <c r="H84" s="3"/>
      <c r="I84" s="3"/>
    </row>
    <row r="85" spans="1:9" s="13" customFormat="1">
      <c r="A85" s="3"/>
      <c r="B85" s="3"/>
      <c r="C85" s="3"/>
      <c r="D85" s="3"/>
      <c r="E85" s="46"/>
      <c r="F85" s="3"/>
      <c r="G85" s="3"/>
      <c r="H85" s="3"/>
      <c r="I85" s="3"/>
    </row>
    <row r="86" spans="1:9" s="13" customFormat="1">
      <c r="A86" s="3"/>
      <c r="B86" s="3"/>
      <c r="C86" s="3"/>
      <c r="D86" s="3"/>
      <c r="E86" s="46"/>
      <c r="F86" s="3"/>
      <c r="G86" s="3"/>
      <c r="H86" s="3"/>
      <c r="I86" s="3"/>
    </row>
    <row r="87" spans="1:9" s="13" customFormat="1">
      <c r="A87" s="3"/>
      <c r="B87" s="3"/>
      <c r="C87" s="3"/>
      <c r="D87" s="3"/>
      <c r="E87" s="46"/>
      <c r="F87" s="3"/>
      <c r="G87" s="3"/>
      <c r="H87" s="3"/>
      <c r="I87" s="3"/>
    </row>
    <row r="88" spans="1:9" s="13" customFormat="1">
      <c r="A88" s="3"/>
      <c r="B88" s="3"/>
      <c r="C88" s="3"/>
      <c r="D88" s="3"/>
      <c r="E88" s="46"/>
      <c r="F88" s="3"/>
      <c r="G88" s="3"/>
      <c r="H88" s="3"/>
      <c r="I88" s="3"/>
    </row>
    <row r="89" spans="1:9" s="13" customFormat="1">
      <c r="A89" s="3"/>
      <c r="B89" s="3"/>
      <c r="C89" s="3"/>
      <c r="D89" s="3"/>
      <c r="E89" s="46"/>
      <c r="F89" s="3"/>
      <c r="G89" s="3"/>
      <c r="H89" s="3"/>
      <c r="I89" s="3"/>
    </row>
    <row r="90" spans="1:9" s="13" customFormat="1">
      <c r="A90" s="3"/>
      <c r="B90" s="3"/>
      <c r="C90" s="3"/>
      <c r="D90" s="3"/>
      <c r="E90" s="46"/>
      <c r="F90" s="3"/>
      <c r="G90" s="3"/>
      <c r="H90" s="3"/>
      <c r="I90" s="3"/>
    </row>
    <row r="91" spans="1:9" s="13" customFormat="1">
      <c r="A91" s="3"/>
      <c r="B91" s="3"/>
      <c r="C91" s="3"/>
      <c r="D91" s="3"/>
      <c r="E91" s="46"/>
      <c r="F91" s="3"/>
      <c r="G91" s="3"/>
      <c r="H91" s="3"/>
      <c r="I91" s="3"/>
    </row>
    <row r="92" spans="1:9" s="13" customFormat="1">
      <c r="A92" s="3"/>
      <c r="B92" s="3"/>
      <c r="C92" s="3"/>
      <c r="D92" s="3"/>
      <c r="E92" s="46"/>
      <c r="F92" s="3"/>
      <c r="G92" s="3"/>
      <c r="H92" s="3"/>
      <c r="I92" s="3"/>
    </row>
    <row r="93" spans="1:9" s="13" customFormat="1">
      <c r="A93" s="3"/>
      <c r="B93" s="3"/>
      <c r="C93" s="3"/>
      <c r="D93" s="3"/>
      <c r="E93" s="46"/>
      <c r="F93" s="3"/>
      <c r="G93" s="3"/>
      <c r="H93" s="3"/>
      <c r="I93" s="3"/>
    </row>
    <row r="94" spans="1:9" s="13" customFormat="1">
      <c r="A94" s="3"/>
      <c r="B94" s="3"/>
      <c r="C94" s="3"/>
      <c r="D94" s="3"/>
      <c r="E94" s="46"/>
      <c r="F94" s="3"/>
      <c r="G94" s="3"/>
      <c r="H94" s="3"/>
      <c r="I94" s="3"/>
    </row>
    <row r="95" spans="1:9" s="13" customFormat="1">
      <c r="A95" s="3"/>
      <c r="B95" s="3"/>
      <c r="C95" s="3"/>
      <c r="D95" s="3"/>
      <c r="E95" s="46"/>
      <c r="F95" s="3"/>
      <c r="G95" s="3"/>
      <c r="H95" s="3"/>
      <c r="I95" s="3"/>
    </row>
    <row r="96" spans="1:9" s="13" customFormat="1">
      <c r="A96" s="3"/>
      <c r="B96" s="3"/>
      <c r="C96" s="3"/>
      <c r="D96" s="3"/>
      <c r="E96" s="46"/>
      <c r="F96" s="3"/>
      <c r="G96" s="3"/>
      <c r="H96" s="3"/>
      <c r="I96" s="3"/>
    </row>
    <row r="97" spans="1:9" s="13" customFormat="1">
      <c r="A97" s="3"/>
      <c r="B97" s="3"/>
      <c r="C97" s="3"/>
      <c r="D97" s="3"/>
      <c r="E97" s="46"/>
      <c r="F97" s="3"/>
      <c r="G97" s="3"/>
      <c r="H97" s="3"/>
      <c r="I97" s="3"/>
    </row>
    <row r="98" spans="1:9" s="13" customFormat="1">
      <c r="A98" s="3"/>
      <c r="B98" s="3"/>
      <c r="C98" s="3"/>
      <c r="D98" s="3"/>
      <c r="E98" s="46"/>
      <c r="F98" s="3"/>
      <c r="G98" s="3"/>
      <c r="H98" s="3"/>
      <c r="I98" s="3"/>
    </row>
    <row r="99" spans="1:9" s="13" customFormat="1">
      <c r="A99" s="3"/>
      <c r="B99" s="3"/>
      <c r="C99" s="3"/>
      <c r="D99" s="3"/>
      <c r="E99" s="46"/>
      <c r="F99" s="3"/>
      <c r="G99" s="3"/>
      <c r="H99" s="3"/>
      <c r="I99" s="3"/>
    </row>
    <row r="100" spans="1:9" s="13" customFormat="1">
      <c r="A100" s="3"/>
      <c r="B100" s="3"/>
      <c r="C100" s="3"/>
      <c r="D100" s="3"/>
      <c r="E100" s="46"/>
      <c r="F100" s="3"/>
      <c r="G100" s="3"/>
      <c r="H100" s="3"/>
      <c r="I100" s="3"/>
    </row>
    <row r="101" spans="1:9" s="13" customFormat="1">
      <c r="A101" s="3"/>
      <c r="B101" s="3"/>
      <c r="C101" s="3"/>
      <c r="D101" s="3"/>
      <c r="E101" s="46"/>
      <c r="F101" s="3"/>
      <c r="G101" s="3"/>
      <c r="H101" s="3"/>
      <c r="I101" s="3"/>
    </row>
    <row r="102" spans="1:9" s="13" customFormat="1">
      <c r="A102" s="3"/>
      <c r="B102" s="3"/>
      <c r="C102" s="3"/>
      <c r="D102" s="3"/>
      <c r="E102" s="46"/>
      <c r="F102" s="3"/>
      <c r="G102" s="3"/>
      <c r="H102" s="3"/>
      <c r="I102" s="3"/>
    </row>
    <row r="103" spans="1:9" s="13" customFormat="1">
      <c r="A103" s="3"/>
      <c r="B103" s="3"/>
      <c r="C103" s="3"/>
      <c r="D103" s="3"/>
      <c r="E103" s="46"/>
      <c r="F103" s="3"/>
      <c r="G103" s="3"/>
      <c r="H103" s="3"/>
      <c r="I103" s="3"/>
    </row>
    <row r="104" spans="1:9" s="13" customFormat="1">
      <c r="A104" s="3"/>
      <c r="B104" s="3"/>
      <c r="C104" s="3"/>
      <c r="D104" s="3"/>
      <c r="E104" s="46"/>
      <c r="F104" s="3"/>
      <c r="G104" s="3"/>
      <c r="H104" s="3"/>
      <c r="I104" s="3"/>
    </row>
    <row r="105" spans="1:9" s="13" customFormat="1">
      <c r="A105" s="3"/>
      <c r="B105" s="3"/>
      <c r="C105" s="3"/>
      <c r="D105" s="3"/>
      <c r="E105" s="46"/>
      <c r="F105" s="3"/>
      <c r="G105" s="3"/>
      <c r="H105" s="3"/>
      <c r="I105" s="3"/>
    </row>
    <row r="106" spans="1:9" s="13" customFormat="1">
      <c r="A106" s="3"/>
      <c r="B106" s="3"/>
      <c r="C106" s="3"/>
      <c r="D106" s="3"/>
      <c r="E106" s="46"/>
      <c r="F106" s="3"/>
      <c r="G106" s="3"/>
      <c r="H106" s="3"/>
      <c r="I106" s="3"/>
    </row>
    <row r="107" spans="1:9" s="13" customFormat="1">
      <c r="A107" s="3"/>
      <c r="B107" s="3"/>
      <c r="C107" s="3"/>
      <c r="D107" s="3"/>
      <c r="E107" s="46"/>
      <c r="F107" s="3"/>
      <c r="G107" s="3"/>
      <c r="H107" s="3"/>
      <c r="I107" s="3"/>
    </row>
    <row r="108" spans="1:9" s="13" customFormat="1">
      <c r="A108" s="3"/>
      <c r="B108" s="3"/>
      <c r="C108" s="3"/>
      <c r="D108" s="3"/>
      <c r="E108" s="46"/>
      <c r="F108" s="3"/>
      <c r="G108" s="3"/>
      <c r="H108" s="3"/>
      <c r="I108" s="3"/>
    </row>
    <row r="109" spans="1:9" s="13" customFormat="1">
      <c r="A109" s="3"/>
      <c r="B109" s="3"/>
      <c r="C109" s="3"/>
      <c r="D109" s="3"/>
      <c r="E109" s="46"/>
      <c r="F109" s="3"/>
      <c r="G109" s="3"/>
      <c r="H109" s="3"/>
      <c r="I109" s="3"/>
    </row>
    <row r="110" spans="1:9" s="13" customFormat="1">
      <c r="A110" s="3"/>
      <c r="B110" s="3"/>
      <c r="C110" s="3"/>
      <c r="D110" s="3"/>
      <c r="E110" s="46"/>
      <c r="F110" s="3"/>
      <c r="G110" s="3"/>
      <c r="H110" s="3"/>
      <c r="I110" s="3"/>
    </row>
    <row r="111" spans="1:9" s="13" customFormat="1">
      <c r="A111" s="3"/>
      <c r="B111" s="3"/>
      <c r="C111" s="3"/>
      <c r="D111" s="3"/>
      <c r="E111" s="46"/>
      <c r="F111" s="3"/>
      <c r="G111" s="3"/>
      <c r="H111" s="3"/>
      <c r="I111" s="3"/>
    </row>
    <row r="112" spans="1:9" s="13" customFormat="1">
      <c r="A112" s="3"/>
      <c r="B112" s="3"/>
      <c r="C112" s="3"/>
      <c r="D112" s="3"/>
      <c r="E112" s="46"/>
      <c r="F112" s="3"/>
      <c r="G112" s="3"/>
      <c r="H112" s="3"/>
      <c r="I112" s="3"/>
    </row>
    <row r="113" spans="1:9" s="13" customFormat="1">
      <c r="A113" s="3"/>
      <c r="B113" s="3"/>
      <c r="C113" s="3"/>
      <c r="D113" s="3"/>
      <c r="E113" s="46"/>
      <c r="F113" s="3"/>
      <c r="G113" s="3"/>
      <c r="H113" s="3"/>
      <c r="I113" s="3"/>
    </row>
    <row r="114" spans="1:9" s="13" customFormat="1">
      <c r="A114" s="3"/>
      <c r="B114" s="3"/>
      <c r="C114" s="3"/>
      <c r="D114" s="3"/>
      <c r="E114" s="46"/>
      <c r="F114" s="3"/>
      <c r="G114" s="3"/>
      <c r="H114" s="3"/>
      <c r="I114" s="3"/>
    </row>
    <row r="115" spans="1:9" s="13" customFormat="1">
      <c r="A115" s="3"/>
      <c r="B115" s="3"/>
      <c r="C115" s="3"/>
      <c r="D115" s="3"/>
      <c r="E115" s="46"/>
      <c r="F115" s="3"/>
      <c r="G115" s="3"/>
      <c r="H115" s="3"/>
      <c r="I115" s="3"/>
    </row>
    <row r="116" spans="1:9" s="13" customFormat="1">
      <c r="A116" s="3"/>
      <c r="B116" s="3"/>
      <c r="C116" s="3"/>
      <c r="D116" s="3"/>
      <c r="E116" s="46"/>
      <c r="F116" s="3"/>
      <c r="G116" s="3"/>
      <c r="H116" s="3"/>
      <c r="I116" s="3"/>
    </row>
    <row r="117" spans="1:9" s="13" customFormat="1">
      <c r="A117" s="3"/>
      <c r="B117" s="3"/>
      <c r="C117" s="3"/>
      <c r="D117" s="3"/>
      <c r="E117" s="46"/>
      <c r="F117" s="3"/>
      <c r="G117" s="3"/>
      <c r="H117" s="3"/>
      <c r="I117" s="3"/>
    </row>
    <row r="118" spans="1:9" s="13" customFormat="1">
      <c r="A118" s="3"/>
      <c r="B118" s="3"/>
      <c r="C118" s="3"/>
      <c r="D118" s="3"/>
      <c r="E118" s="46"/>
      <c r="F118" s="3"/>
      <c r="G118" s="3"/>
      <c r="H118" s="3"/>
      <c r="I118" s="3"/>
    </row>
    <row r="119" spans="1:9" s="13" customFormat="1">
      <c r="A119" s="3"/>
      <c r="B119" s="3"/>
      <c r="C119" s="3"/>
      <c r="D119" s="3"/>
      <c r="E119" s="46"/>
      <c r="F119" s="3"/>
      <c r="G119" s="3"/>
      <c r="H119" s="3"/>
      <c r="I119" s="3"/>
    </row>
    <row r="120" spans="1:9" s="13" customFormat="1">
      <c r="A120" s="3"/>
      <c r="B120" s="3"/>
      <c r="C120" s="3"/>
      <c r="D120" s="3"/>
      <c r="E120" s="46"/>
      <c r="F120" s="3"/>
      <c r="G120" s="3"/>
      <c r="H120" s="3"/>
      <c r="I120" s="3"/>
    </row>
  </sheetData>
  <mergeCells count="2">
    <mergeCell ref="A2:D2"/>
    <mergeCell ref="B24:D24"/>
  </mergeCells>
  <pageMargins left="0.87" right="0.14000000000000001" top="0.43" bottom="0.09" header="0.16" footer="0.09"/>
  <pageSetup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0"/>
  <sheetViews>
    <sheetView topLeftCell="A4" workbookViewId="0"/>
  </sheetViews>
  <sheetFormatPr defaultRowHeight="12.75"/>
  <cols>
    <col min="1" max="1" width="42.140625" style="3" customWidth="1"/>
    <col min="2" max="2" width="17" style="3" customWidth="1"/>
    <col min="3" max="3" width="39.7109375" style="3" customWidth="1"/>
    <col min="4" max="4" width="18.28515625" style="3" customWidth="1"/>
    <col min="5" max="5" width="9.140625" style="46"/>
    <col min="6" max="16384" width="9.140625" style="3"/>
  </cols>
  <sheetData>
    <row r="1" spans="1:9" ht="14.25">
      <c r="A1" s="2"/>
      <c r="B1" s="2"/>
      <c r="C1" s="2"/>
      <c r="D1" s="2"/>
      <c r="E1" s="8"/>
      <c r="F1" s="2"/>
      <c r="G1" s="2"/>
      <c r="H1" s="2"/>
      <c r="I1" s="2"/>
    </row>
    <row r="2" spans="1:9" ht="23.25" customHeight="1">
      <c r="A2" s="152" t="s">
        <v>151</v>
      </c>
      <c r="B2" s="152"/>
      <c r="C2" s="152"/>
      <c r="D2" s="152"/>
      <c r="E2" s="8"/>
      <c r="F2" s="2"/>
      <c r="G2" s="2"/>
      <c r="H2" s="2"/>
      <c r="I2" s="2"/>
    </row>
    <row r="3" spans="1:9" ht="15.75">
      <c r="A3" s="1"/>
      <c r="B3" s="1"/>
      <c r="C3" s="2"/>
      <c r="D3" s="2"/>
      <c r="E3" s="8"/>
      <c r="F3" s="2"/>
      <c r="G3" s="2"/>
      <c r="H3" s="2"/>
      <c r="I3" s="2"/>
    </row>
    <row r="4" spans="1:9" ht="15.75">
      <c r="A4" s="11" t="s">
        <v>6</v>
      </c>
      <c r="B4" s="11" t="s">
        <v>64</v>
      </c>
      <c r="C4" s="11" t="s">
        <v>6</v>
      </c>
      <c r="D4" s="11" t="s">
        <v>64</v>
      </c>
      <c r="E4" s="8"/>
      <c r="F4" s="2"/>
      <c r="G4" s="2"/>
      <c r="H4" s="2"/>
      <c r="I4" s="2"/>
    </row>
    <row r="5" spans="1:9" ht="15.75">
      <c r="A5" s="39">
        <v>1</v>
      </c>
      <c r="B5" s="39">
        <v>2</v>
      </c>
      <c r="C5" s="39">
        <v>3</v>
      </c>
      <c r="D5" s="39">
        <v>4</v>
      </c>
      <c r="E5" s="8"/>
      <c r="F5" s="2"/>
      <c r="G5" s="2"/>
      <c r="H5" s="2"/>
      <c r="I5" s="2"/>
    </row>
    <row r="6" spans="1:9" ht="15.75">
      <c r="A6" s="40" t="s">
        <v>19</v>
      </c>
      <c r="B6" s="41">
        <f t="shared" ref="B6" si="0">B7+B19+B17</f>
        <v>136084450</v>
      </c>
      <c r="C6" s="40" t="s">
        <v>73</v>
      </c>
      <c r="D6" s="42">
        <f>D7+D8+D18</f>
        <v>116469042</v>
      </c>
      <c r="E6" s="8"/>
      <c r="F6" s="2"/>
      <c r="G6" s="2"/>
      <c r="H6" s="2"/>
      <c r="I6" s="2"/>
    </row>
    <row r="7" spans="1:9" s="10" customFormat="1" ht="15.75">
      <c r="A7" s="19" t="s">
        <v>9</v>
      </c>
      <c r="B7" s="26">
        <f>SUM(B8:B16)</f>
        <v>136065572</v>
      </c>
      <c r="C7" s="19" t="s">
        <v>1</v>
      </c>
      <c r="D7" s="19"/>
      <c r="E7" s="45"/>
      <c r="F7" s="9"/>
      <c r="G7" s="9"/>
      <c r="H7" s="9"/>
      <c r="I7" s="9"/>
    </row>
    <row r="8" spans="1:9" ht="15.75">
      <c r="A8" s="49" t="s">
        <v>29</v>
      </c>
      <c r="B8" s="49"/>
      <c r="C8" s="19" t="s">
        <v>46</v>
      </c>
      <c r="D8" s="26">
        <f>SUM(D9:D17)</f>
        <v>109188542</v>
      </c>
      <c r="E8" s="8"/>
      <c r="F8" s="2"/>
      <c r="G8" s="2"/>
      <c r="H8" s="2"/>
      <c r="I8" s="2"/>
    </row>
    <row r="9" spans="1:9" ht="14.25">
      <c r="A9" s="51" t="s">
        <v>30</v>
      </c>
      <c r="B9" s="51">
        <f>73862070+6085002</f>
        <v>79947072</v>
      </c>
      <c r="C9" s="49" t="s">
        <v>52</v>
      </c>
      <c r="D9" s="51">
        <f>54780+7260000+4993201+8604000+11000+7260000+25000</f>
        <v>28207981</v>
      </c>
      <c r="E9" s="8"/>
      <c r="F9" s="2"/>
      <c r="G9" s="2"/>
      <c r="H9" s="2"/>
      <c r="I9" s="2"/>
    </row>
    <row r="10" spans="1:9" ht="14.25">
      <c r="A10" s="51" t="s">
        <v>32</v>
      </c>
      <c r="B10" s="51"/>
      <c r="C10" s="49" t="s">
        <v>53</v>
      </c>
      <c r="D10" s="49"/>
      <c r="E10" s="8"/>
      <c r="F10" s="2"/>
      <c r="G10" s="2"/>
      <c r="H10" s="2"/>
      <c r="I10" s="2"/>
    </row>
    <row r="11" spans="1:9" ht="14.25">
      <c r="A11" s="51" t="s">
        <v>45</v>
      </c>
      <c r="B11" s="51"/>
      <c r="C11" s="49" t="s">
        <v>54</v>
      </c>
      <c r="D11" s="51">
        <v>9037561</v>
      </c>
      <c r="E11" s="8"/>
      <c r="F11" s="2"/>
      <c r="G11" s="2"/>
      <c r="H11" s="2"/>
      <c r="I11" s="2"/>
    </row>
    <row r="12" spans="1:9" ht="14.25">
      <c r="A12" s="51" t="s">
        <v>33</v>
      </c>
      <c r="B12" s="51">
        <v>31620000</v>
      </c>
      <c r="C12" s="49" t="s">
        <v>34</v>
      </c>
      <c r="D12" s="49">
        <v>28860000</v>
      </c>
      <c r="E12" s="8"/>
      <c r="F12" s="2"/>
      <c r="G12" s="2"/>
      <c r="H12" s="2"/>
      <c r="I12" s="2"/>
    </row>
    <row r="13" spans="1:9" ht="14.25">
      <c r="A13" s="51" t="s">
        <v>31</v>
      </c>
      <c r="B13" s="51">
        <v>20498500</v>
      </c>
      <c r="C13" s="49" t="s">
        <v>35</v>
      </c>
      <c r="D13" s="49">
        <v>380000</v>
      </c>
      <c r="E13" s="8"/>
      <c r="F13" s="2"/>
      <c r="G13" s="2"/>
      <c r="H13" s="2"/>
      <c r="I13" s="2"/>
    </row>
    <row r="14" spans="1:9" ht="14.25">
      <c r="A14" s="51" t="s">
        <v>36</v>
      </c>
      <c r="B14" s="51">
        <v>4000000</v>
      </c>
      <c r="C14" s="49" t="s">
        <v>37</v>
      </c>
      <c r="D14" s="49">
        <f>450000+4000000+29376000</f>
        <v>33826000</v>
      </c>
      <c r="E14" s="8"/>
      <c r="F14" s="2"/>
      <c r="G14" s="2"/>
      <c r="H14" s="2"/>
      <c r="I14" s="2"/>
    </row>
    <row r="15" spans="1:9" ht="14.25">
      <c r="A15" s="51" t="s">
        <v>58</v>
      </c>
      <c r="B15" s="51"/>
      <c r="C15" s="49" t="s">
        <v>57</v>
      </c>
      <c r="D15" s="49"/>
      <c r="E15" s="8"/>
      <c r="F15" s="2"/>
      <c r="G15" s="2"/>
      <c r="H15" s="2"/>
      <c r="I15" s="2"/>
    </row>
    <row r="16" spans="1:9" ht="14.25">
      <c r="A16" s="51" t="s">
        <v>79</v>
      </c>
      <c r="B16" s="51"/>
      <c r="C16" s="49" t="s">
        <v>80</v>
      </c>
      <c r="D16" s="49">
        <v>8877000</v>
      </c>
      <c r="E16" s="8"/>
      <c r="F16" s="2"/>
      <c r="G16" s="2"/>
      <c r="H16" s="2"/>
      <c r="I16" s="2"/>
    </row>
    <row r="17" spans="1:9" s="10" customFormat="1" ht="15.75">
      <c r="A17" s="19" t="s">
        <v>40</v>
      </c>
      <c r="B17" s="26">
        <f t="shared" ref="B17" si="1">SUM(B18:B18)</f>
        <v>0</v>
      </c>
      <c r="C17" s="49" t="s">
        <v>0</v>
      </c>
      <c r="D17" s="51"/>
      <c r="E17" s="45"/>
      <c r="F17" s="9"/>
      <c r="G17" s="9"/>
      <c r="H17" s="9"/>
    </row>
    <row r="18" spans="1:9" ht="15.75">
      <c r="A18" s="17" t="s">
        <v>20</v>
      </c>
      <c r="B18" s="17"/>
      <c r="C18" s="19" t="s">
        <v>72</v>
      </c>
      <c r="D18" s="26">
        <f>SUM(D19:D23)</f>
        <v>7280500</v>
      </c>
      <c r="E18" s="8"/>
      <c r="F18" s="2"/>
      <c r="G18" s="2"/>
      <c r="H18" s="2"/>
      <c r="I18" s="2"/>
    </row>
    <row r="19" spans="1:9" s="10" customFormat="1" ht="15.75">
      <c r="A19" s="19" t="s">
        <v>41</v>
      </c>
      <c r="B19" s="52">
        <f>'SCIC-Nam 2015'!E19</f>
        <v>18878</v>
      </c>
      <c r="C19" s="17" t="s">
        <v>26</v>
      </c>
      <c r="D19" s="51"/>
      <c r="E19" s="45"/>
      <c r="F19" s="9"/>
      <c r="G19" s="9"/>
      <c r="H19" s="9"/>
      <c r="I19" s="9"/>
    </row>
    <row r="20" spans="1:9" ht="14.25">
      <c r="A20" s="43"/>
      <c r="B20" s="43"/>
      <c r="C20" s="17" t="s">
        <v>38</v>
      </c>
      <c r="D20" s="51">
        <v>6809000</v>
      </c>
      <c r="E20" s="8"/>
      <c r="F20" s="2"/>
      <c r="G20" s="2"/>
      <c r="H20" s="2"/>
      <c r="I20" s="2"/>
    </row>
    <row r="21" spans="1:9" s="10" customFormat="1" ht="14.25">
      <c r="A21" s="29"/>
      <c r="B21" s="29"/>
      <c r="C21" s="17" t="s">
        <v>39</v>
      </c>
      <c r="D21" s="51"/>
      <c r="E21" s="45"/>
      <c r="F21" s="9"/>
      <c r="G21" s="9"/>
      <c r="H21" s="9"/>
      <c r="I21" s="9"/>
    </row>
    <row r="22" spans="1:9" s="10" customFormat="1" ht="14.25">
      <c r="A22" s="29"/>
      <c r="B22" s="29"/>
      <c r="C22" s="17" t="s">
        <v>14</v>
      </c>
      <c r="D22" s="51">
        <v>71500</v>
      </c>
      <c r="E22" s="45"/>
      <c r="F22" s="9"/>
      <c r="G22" s="9"/>
      <c r="H22" s="9"/>
      <c r="I22" s="9"/>
    </row>
    <row r="23" spans="1:9" ht="14.25">
      <c r="A23" s="44"/>
      <c r="B23" s="44"/>
      <c r="C23" s="30" t="s">
        <v>0</v>
      </c>
      <c r="D23" s="51">
        <v>400000</v>
      </c>
      <c r="E23" s="8"/>
      <c r="F23" s="2"/>
      <c r="G23" s="2"/>
      <c r="H23" s="2"/>
      <c r="I23" s="2"/>
    </row>
    <row r="24" spans="1:9" s="6" customFormat="1" ht="17.25">
      <c r="A24" s="31" t="s">
        <v>69</v>
      </c>
      <c r="B24" s="153">
        <f>B6-D6</f>
        <v>19615408</v>
      </c>
      <c r="C24" s="153"/>
      <c r="D24" s="153"/>
      <c r="E24" s="21"/>
      <c r="F24" s="5"/>
      <c r="G24" s="5"/>
      <c r="H24" s="5"/>
      <c r="I24" s="5"/>
    </row>
    <row r="25" spans="1:9" ht="15.75">
      <c r="A25" s="4"/>
      <c r="B25" s="4"/>
    </row>
    <row r="26" spans="1:9" ht="15.75">
      <c r="A26" s="4"/>
      <c r="B26" s="4"/>
    </row>
    <row r="27" spans="1:9" s="13" customFormat="1">
      <c r="A27" s="3"/>
      <c r="B27" s="3"/>
      <c r="C27" s="3"/>
      <c r="D27" s="3"/>
      <c r="E27" s="46"/>
      <c r="F27" s="3"/>
      <c r="G27" s="3"/>
      <c r="H27" s="3"/>
      <c r="I27" s="3"/>
    </row>
    <row r="28" spans="1:9" s="13" customFormat="1">
      <c r="A28" s="3"/>
      <c r="B28" s="3"/>
      <c r="C28" s="3"/>
      <c r="D28" s="3"/>
      <c r="E28" s="46"/>
      <c r="F28" s="3"/>
      <c r="G28" s="3"/>
      <c r="H28" s="3"/>
      <c r="I28" s="3"/>
    </row>
    <row r="29" spans="1:9" s="13" customFormat="1">
      <c r="A29" s="3"/>
      <c r="B29" s="3"/>
      <c r="C29" s="3"/>
      <c r="D29" s="3"/>
      <c r="E29" s="46"/>
      <c r="F29" s="3"/>
      <c r="G29" s="3"/>
      <c r="H29" s="3"/>
      <c r="I29" s="3"/>
    </row>
    <row r="30" spans="1:9" s="13" customFormat="1">
      <c r="A30" s="3"/>
      <c r="B30" s="3"/>
      <c r="C30" s="3"/>
      <c r="D30" s="3"/>
      <c r="E30" s="46"/>
      <c r="F30" s="3"/>
      <c r="G30" s="3"/>
      <c r="H30" s="3"/>
      <c r="I30" s="3"/>
    </row>
    <row r="31" spans="1:9" s="13" customFormat="1">
      <c r="A31" s="3"/>
      <c r="B31" s="3"/>
      <c r="C31" s="3"/>
      <c r="D31" s="3"/>
      <c r="E31" s="46"/>
      <c r="F31" s="3"/>
      <c r="G31" s="3"/>
      <c r="H31" s="3"/>
      <c r="I31" s="3"/>
    </row>
    <row r="32" spans="1:9" s="13" customFormat="1">
      <c r="A32" s="3"/>
      <c r="B32" s="3"/>
      <c r="C32" s="3"/>
      <c r="D32" s="3"/>
      <c r="E32" s="46"/>
      <c r="F32" s="3"/>
      <c r="G32" s="3"/>
      <c r="H32" s="3"/>
      <c r="I32" s="3"/>
    </row>
    <row r="33" spans="1:9" s="13" customFormat="1">
      <c r="A33" s="3"/>
      <c r="B33" s="3"/>
      <c r="C33" s="3"/>
      <c r="D33" s="3"/>
      <c r="E33" s="46"/>
      <c r="F33" s="3"/>
      <c r="G33" s="3"/>
      <c r="H33" s="3"/>
      <c r="I33" s="3"/>
    </row>
    <row r="34" spans="1:9" s="13" customFormat="1">
      <c r="A34" s="3"/>
      <c r="B34" s="3"/>
      <c r="C34" s="3"/>
      <c r="D34" s="3"/>
      <c r="E34" s="46"/>
      <c r="F34" s="3"/>
      <c r="G34" s="3"/>
      <c r="H34" s="3"/>
      <c r="I34" s="3"/>
    </row>
    <row r="35" spans="1:9" s="13" customFormat="1">
      <c r="A35" s="3"/>
      <c r="B35" s="3"/>
      <c r="C35" s="3"/>
      <c r="D35" s="3"/>
      <c r="E35" s="46"/>
      <c r="F35" s="3"/>
      <c r="G35" s="3"/>
      <c r="H35" s="3"/>
      <c r="I35" s="3"/>
    </row>
    <row r="36" spans="1:9" s="13" customFormat="1">
      <c r="A36" s="3"/>
      <c r="B36" s="3"/>
      <c r="C36" s="3"/>
      <c r="D36" s="3"/>
      <c r="E36" s="46"/>
      <c r="F36" s="3"/>
      <c r="G36" s="3"/>
      <c r="H36" s="3"/>
      <c r="I36" s="3"/>
    </row>
    <row r="37" spans="1:9" s="13" customFormat="1">
      <c r="A37" s="3"/>
      <c r="B37" s="3"/>
      <c r="C37" s="3"/>
      <c r="D37" s="3"/>
      <c r="E37" s="46"/>
      <c r="F37" s="3"/>
      <c r="G37" s="3"/>
      <c r="H37" s="3"/>
      <c r="I37" s="3"/>
    </row>
    <row r="38" spans="1:9" s="13" customFormat="1">
      <c r="A38" s="3"/>
      <c r="B38" s="3"/>
      <c r="C38" s="3"/>
      <c r="D38" s="3"/>
      <c r="E38" s="46"/>
      <c r="F38" s="3"/>
      <c r="G38" s="3"/>
      <c r="H38" s="3"/>
      <c r="I38" s="3"/>
    </row>
    <row r="39" spans="1:9" s="13" customFormat="1">
      <c r="A39" s="3"/>
      <c r="B39" s="3"/>
      <c r="C39" s="3"/>
      <c r="D39" s="3"/>
      <c r="E39" s="46"/>
      <c r="F39" s="3"/>
      <c r="G39" s="3"/>
      <c r="H39" s="3"/>
      <c r="I39" s="3"/>
    </row>
    <row r="40" spans="1:9" s="13" customFormat="1">
      <c r="A40" s="3"/>
      <c r="B40" s="3"/>
      <c r="C40" s="3"/>
      <c r="D40" s="3"/>
      <c r="E40" s="46"/>
      <c r="F40" s="3"/>
      <c r="G40" s="3"/>
      <c r="H40" s="3"/>
      <c r="I40" s="3"/>
    </row>
    <row r="41" spans="1:9" s="13" customFormat="1">
      <c r="A41" s="3"/>
      <c r="B41" s="3"/>
      <c r="C41" s="3"/>
      <c r="D41" s="3"/>
      <c r="E41" s="46"/>
      <c r="F41" s="3"/>
      <c r="G41" s="3"/>
      <c r="H41" s="3"/>
      <c r="I41" s="3"/>
    </row>
    <row r="42" spans="1:9" s="13" customFormat="1">
      <c r="A42" s="3"/>
      <c r="B42" s="3"/>
      <c r="C42" s="3"/>
      <c r="D42" s="3"/>
      <c r="E42" s="46"/>
      <c r="F42" s="3"/>
      <c r="G42" s="3"/>
      <c r="H42" s="3"/>
      <c r="I42" s="3"/>
    </row>
    <row r="43" spans="1:9" s="13" customFormat="1">
      <c r="A43" s="3"/>
      <c r="B43" s="3"/>
      <c r="C43" s="3"/>
      <c r="D43" s="3"/>
      <c r="E43" s="46"/>
      <c r="F43" s="3"/>
      <c r="G43" s="3"/>
      <c r="H43" s="3"/>
      <c r="I43" s="3"/>
    </row>
    <row r="44" spans="1:9" s="13" customFormat="1">
      <c r="A44" s="3"/>
      <c r="B44" s="3"/>
      <c r="C44" s="3"/>
      <c r="D44" s="3"/>
      <c r="E44" s="46"/>
      <c r="F44" s="3"/>
      <c r="G44" s="3"/>
      <c r="H44" s="3"/>
      <c r="I44" s="3"/>
    </row>
    <row r="45" spans="1:9" s="13" customFormat="1">
      <c r="A45" s="3"/>
      <c r="B45" s="3"/>
      <c r="C45" s="3"/>
      <c r="D45" s="3"/>
      <c r="E45" s="46"/>
      <c r="F45" s="3"/>
      <c r="G45" s="3"/>
      <c r="H45" s="3"/>
      <c r="I45" s="3"/>
    </row>
    <row r="46" spans="1:9" s="13" customFormat="1">
      <c r="A46" s="3"/>
      <c r="B46" s="3"/>
      <c r="C46" s="3"/>
      <c r="D46" s="3"/>
      <c r="E46" s="46"/>
      <c r="F46" s="3"/>
      <c r="G46" s="3"/>
      <c r="H46" s="3"/>
      <c r="I46" s="3"/>
    </row>
    <row r="47" spans="1:9" s="13" customFormat="1">
      <c r="A47" s="3"/>
      <c r="B47" s="3"/>
      <c r="C47" s="3"/>
      <c r="D47" s="3"/>
      <c r="E47" s="46"/>
      <c r="F47" s="3"/>
      <c r="G47" s="3"/>
      <c r="H47" s="3"/>
      <c r="I47" s="3"/>
    </row>
    <row r="48" spans="1:9" s="13" customFormat="1">
      <c r="A48" s="3"/>
      <c r="B48" s="3"/>
      <c r="C48" s="3"/>
      <c r="D48" s="3"/>
      <c r="E48" s="46"/>
      <c r="F48" s="3"/>
      <c r="G48" s="3"/>
      <c r="H48" s="3"/>
      <c r="I48" s="3"/>
    </row>
    <row r="49" spans="1:9" s="13" customFormat="1">
      <c r="A49" s="3"/>
      <c r="B49" s="3"/>
      <c r="C49" s="3"/>
      <c r="D49" s="3"/>
      <c r="E49" s="46"/>
      <c r="F49" s="3"/>
      <c r="G49" s="3"/>
      <c r="H49" s="3"/>
      <c r="I49" s="3"/>
    </row>
    <row r="50" spans="1:9" s="13" customFormat="1">
      <c r="A50" s="3"/>
      <c r="B50" s="3"/>
      <c r="C50" s="3"/>
      <c r="D50" s="3"/>
      <c r="E50" s="46"/>
      <c r="F50" s="3"/>
      <c r="G50" s="3"/>
      <c r="H50" s="3"/>
      <c r="I50" s="3"/>
    </row>
    <row r="51" spans="1:9" s="13" customFormat="1">
      <c r="A51" s="3"/>
      <c r="B51" s="3"/>
      <c r="C51" s="3"/>
      <c r="D51" s="3"/>
      <c r="E51" s="46"/>
      <c r="F51" s="3"/>
      <c r="G51" s="3"/>
      <c r="H51" s="3"/>
      <c r="I51" s="3"/>
    </row>
    <row r="52" spans="1:9" s="13" customFormat="1">
      <c r="A52" s="3"/>
      <c r="B52" s="3"/>
      <c r="C52" s="3"/>
      <c r="D52" s="3"/>
      <c r="E52" s="46"/>
      <c r="F52" s="3"/>
      <c r="G52" s="3"/>
      <c r="H52" s="3"/>
      <c r="I52" s="3"/>
    </row>
    <row r="53" spans="1:9" s="13" customFormat="1">
      <c r="A53" s="3"/>
      <c r="B53" s="3"/>
      <c r="C53" s="3"/>
      <c r="D53" s="3"/>
      <c r="E53" s="46"/>
      <c r="F53" s="3"/>
      <c r="G53" s="3"/>
      <c r="H53" s="3"/>
      <c r="I53" s="3"/>
    </row>
    <row r="54" spans="1:9" s="13" customFormat="1">
      <c r="A54" s="3"/>
      <c r="B54" s="3"/>
      <c r="C54" s="3"/>
      <c r="D54" s="3"/>
      <c r="E54" s="46"/>
      <c r="F54" s="3"/>
      <c r="G54" s="3"/>
      <c r="H54" s="3"/>
      <c r="I54" s="3"/>
    </row>
    <row r="55" spans="1:9" s="13" customFormat="1">
      <c r="A55" s="3"/>
      <c r="B55" s="3"/>
      <c r="C55" s="3"/>
      <c r="D55" s="3"/>
      <c r="E55" s="46"/>
      <c r="F55" s="3"/>
      <c r="G55" s="3"/>
      <c r="H55" s="3"/>
      <c r="I55" s="3"/>
    </row>
    <row r="56" spans="1:9" s="13" customFormat="1">
      <c r="A56" s="3"/>
      <c r="B56" s="3"/>
      <c r="C56" s="3"/>
      <c r="D56" s="3"/>
      <c r="E56" s="46"/>
      <c r="F56" s="3"/>
      <c r="G56" s="3"/>
      <c r="H56" s="3"/>
      <c r="I56" s="3"/>
    </row>
    <row r="57" spans="1:9" s="13" customFormat="1">
      <c r="A57" s="3"/>
      <c r="B57" s="3"/>
      <c r="C57" s="3"/>
      <c r="D57" s="3"/>
      <c r="E57" s="46"/>
      <c r="F57" s="3"/>
      <c r="G57" s="3"/>
      <c r="H57" s="3"/>
      <c r="I57" s="3"/>
    </row>
    <row r="58" spans="1:9" s="13" customFormat="1">
      <c r="A58" s="3"/>
      <c r="B58" s="3"/>
      <c r="C58" s="3"/>
      <c r="D58" s="3"/>
      <c r="E58" s="46"/>
      <c r="F58" s="3"/>
      <c r="G58" s="3"/>
      <c r="H58" s="3"/>
      <c r="I58" s="3"/>
    </row>
    <row r="59" spans="1:9" s="13" customFormat="1">
      <c r="A59" s="3"/>
      <c r="B59" s="3"/>
      <c r="C59" s="3"/>
      <c r="D59" s="3"/>
      <c r="E59" s="46"/>
      <c r="F59" s="3"/>
      <c r="G59" s="3"/>
      <c r="H59" s="3"/>
      <c r="I59" s="3"/>
    </row>
    <row r="60" spans="1:9" s="13" customFormat="1">
      <c r="A60" s="3"/>
      <c r="B60" s="3"/>
      <c r="C60" s="3"/>
      <c r="D60" s="3"/>
      <c r="E60" s="46"/>
      <c r="F60" s="3"/>
      <c r="G60" s="3"/>
      <c r="H60" s="3"/>
      <c r="I60" s="3"/>
    </row>
    <row r="61" spans="1:9" s="13" customFormat="1">
      <c r="A61" s="3"/>
      <c r="B61" s="3"/>
      <c r="C61" s="3"/>
      <c r="D61" s="3"/>
      <c r="E61" s="46"/>
      <c r="F61" s="3"/>
      <c r="G61" s="3"/>
      <c r="H61" s="3"/>
      <c r="I61" s="3"/>
    </row>
    <row r="62" spans="1:9" s="13" customFormat="1">
      <c r="A62" s="3"/>
      <c r="B62" s="3"/>
      <c r="C62" s="3"/>
      <c r="D62" s="3"/>
      <c r="E62" s="46"/>
      <c r="F62" s="3"/>
      <c r="G62" s="3"/>
      <c r="H62" s="3"/>
      <c r="I62" s="3"/>
    </row>
    <row r="63" spans="1:9" s="13" customFormat="1">
      <c r="A63" s="3"/>
      <c r="B63" s="3"/>
      <c r="C63" s="3"/>
      <c r="D63" s="3"/>
      <c r="E63" s="46"/>
      <c r="F63" s="3"/>
      <c r="G63" s="3"/>
      <c r="H63" s="3"/>
      <c r="I63" s="3"/>
    </row>
    <row r="64" spans="1:9" s="13" customFormat="1">
      <c r="A64" s="3"/>
      <c r="B64" s="3"/>
      <c r="C64" s="3"/>
      <c r="D64" s="3"/>
      <c r="E64" s="46"/>
      <c r="F64" s="3"/>
      <c r="G64" s="3"/>
      <c r="H64" s="3"/>
      <c r="I64" s="3"/>
    </row>
    <row r="65" spans="1:9" s="13" customFormat="1">
      <c r="A65" s="3"/>
      <c r="B65" s="3"/>
      <c r="C65" s="3"/>
      <c r="D65" s="3"/>
      <c r="E65" s="46"/>
      <c r="F65" s="3"/>
      <c r="G65" s="3"/>
      <c r="H65" s="3"/>
      <c r="I65" s="3"/>
    </row>
    <row r="66" spans="1:9" s="13" customFormat="1">
      <c r="A66" s="3"/>
      <c r="B66" s="3"/>
      <c r="C66" s="3"/>
      <c r="D66" s="3"/>
      <c r="E66" s="46"/>
      <c r="F66" s="3"/>
      <c r="G66" s="3"/>
      <c r="H66" s="3"/>
      <c r="I66" s="3"/>
    </row>
    <row r="67" spans="1:9" s="13" customFormat="1">
      <c r="A67" s="3"/>
      <c r="B67" s="3"/>
      <c r="C67" s="3"/>
      <c r="D67" s="3"/>
      <c r="E67" s="46"/>
      <c r="F67" s="3"/>
      <c r="G67" s="3"/>
      <c r="H67" s="3"/>
      <c r="I67" s="3"/>
    </row>
    <row r="68" spans="1:9" s="13" customFormat="1">
      <c r="A68" s="3"/>
      <c r="B68" s="3"/>
      <c r="C68" s="3"/>
      <c r="D68" s="3"/>
      <c r="E68" s="46"/>
      <c r="F68" s="3"/>
      <c r="G68" s="3"/>
      <c r="H68" s="3"/>
      <c r="I68" s="3"/>
    </row>
    <row r="69" spans="1:9" s="13" customFormat="1">
      <c r="A69" s="3"/>
      <c r="B69" s="3"/>
      <c r="C69" s="3"/>
      <c r="D69" s="3"/>
      <c r="E69" s="46"/>
      <c r="F69" s="3"/>
      <c r="G69" s="3"/>
      <c r="H69" s="3"/>
      <c r="I69" s="3"/>
    </row>
    <row r="70" spans="1:9" s="13" customFormat="1">
      <c r="A70" s="3"/>
      <c r="B70" s="3"/>
      <c r="C70" s="3"/>
      <c r="D70" s="3"/>
      <c r="E70" s="46"/>
      <c r="F70" s="3"/>
      <c r="G70" s="3"/>
      <c r="H70" s="3"/>
      <c r="I70" s="3"/>
    </row>
    <row r="71" spans="1:9" s="13" customFormat="1">
      <c r="A71" s="3"/>
      <c r="B71" s="3"/>
      <c r="C71" s="3"/>
      <c r="D71" s="3"/>
      <c r="E71" s="46"/>
      <c r="F71" s="3"/>
      <c r="G71" s="3"/>
      <c r="H71" s="3"/>
      <c r="I71" s="3"/>
    </row>
    <row r="72" spans="1:9" s="13" customFormat="1">
      <c r="A72" s="3"/>
      <c r="B72" s="3"/>
      <c r="C72" s="3"/>
      <c r="D72" s="3"/>
      <c r="E72" s="46"/>
      <c r="F72" s="3"/>
      <c r="G72" s="3"/>
      <c r="H72" s="3"/>
      <c r="I72" s="3"/>
    </row>
    <row r="73" spans="1:9" s="13" customFormat="1">
      <c r="A73" s="3"/>
      <c r="B73" s="3"/>
      <c r="C73" s="3"/>
      <c r="D73" s="3"/>
      <c r="E73" s="46"/>
      <c r="F73" s="3"/>
      <c r="G73" s="3"/>
      <c r="H73" s="3"/>
      <c r="I73" s="3"/>
    </row>
    <row r="74" spans="1:9" s="13" customFormat="1">
      <c r="A74" s="3"/>
      <c r="B74" s="3"/>
      <c r="C74" s="3"/>
      <c r="D74" s="3"/>
      <c r="E74" s="46"/>
      <c r="F74" s="3"/>
      <c r="G74" s="3"/>
      <c r="H74" s="3"/>
      <c r="I74" s="3"/>
    </row>
    <row r="75" spans="1:9" s="13" customFormat="1">
      <c r="A75" s="3"/>
      <c r="B75" s="3"/>
      <c r="C75" s="3"/>
      <c r="D75" s="3"/>
      <c r="E75" s="46"/>
      <c r="F75" s="3"/>
      <c r="G75" s="3"/>
      <c r="H75" s="3"/>
      <c r="I75" s="3"/>
    </row>
    <row r="76" spans="1:9" s="13" customFormat="1">
      <c r="A76" s="3"/>
      <c r="B76" s="3"/>
      <c r="C76" s="3"/>
      <c r="D76" s="3"/>
      <c r="E76" s="46"/>
      <c r="F76" s="3"/>
      <c r="G76" s="3"/>
      <c r="H76" s="3"/>
      <c r="I76" s="3"/>
    </row>
    <row r="77" spans="1:9" s="13" customFormat="1">
      <c r="A77" s="3"/>
      <c r="B77" s="3"/>
      <c r="C77" s="3"/>
      <c r="D77" s="3"/>
      <c r="E77" s="46"/>
      <c r="F77" s="3"/>
      <c r="G77" s="3"/>
      <c r="H77" s="3"/>
      <c r="I77" s="3"/>
    </row>
    <row r="78" spans="1:9" s="13" customFormat="1">
      <c r="A78" s="3"/>
      <c r="B78" s="3"/>
      <c r="C78" s="3"/>
      <c r="D78" s="3"/>
      <c r="E78" s="46"/>
      <c r="F78" s="3"/>
      <c r="G78" s="3"/>
      <c r="H78" s="3"/>
      <c r="I78" s="3"/>
    </row>
    <row r="79" spans="1:9" s="13" customFormat="1">
      <c r="A79" s="3"/>
      <c r="B79" s="3"/>
      <c r="C79" s="3"/>
      <c r="D79" s="3"/>
      <c r="E79" s="46"/>
      <c r="F79" s="3"/>
      <c r="G79" s="3"/>
      <c r="H79" s="3"/>
      <c r="I79" s="3"/>
    </row>
    <row r="80" spans="1:9" s="13" customFormat="1">
      <c r="A80" s="3"/>
      <c r="B80" s="3"/>
      <c r="C80" s="3"/>
      <c r="D80" s="3"/>
      <c r="E80" s="46"/>
      <c r="F80" s="3"/>
      <c r="G80" s="3"/>
      <c r="H80" s="3"/>
      <c r="I80" s="3"/>
    </row>
    <row r="81" spans="1:9" s="13" customFormat="1">
      <c r="A81" s="3"/>
      <c r="B81" s="3"/>
      <c r="C81" s="3"/>
      <c r="D81" s="3"/>
      <c r="E81" s="46"/>
      <c r="F81" s="3"/>
      <c r="G81" s="3"/>
      <c r="H81" s="3"/>
      <c r="I81" s="3"/>
    </row>
    <row r="82" spans="1:9" s="13" customFormat="1">
      <c r="A82" s="3"/>
      <c r="B82" s="3"/>
      <c r="C82" s="3"/>
      <c r="D82" s="3"/>
      <c r="E82" s="46"/>
      <c r="F82" s="3"/>
      <c r="G82" s="3"/>
      <c r="H82" s="3"/>
      <c r="I82" s="3"/>
    </row>
    <row r="83" spans="1:9" s="13" customFormat="1">
      <c r="A83" s="3"/>
      <c r="B83" s="3"/>
      <c r="C83" s="3"/>
      <c r="D83" s="3"/>
      <c r="E83" s="46"/>
      <c r="F83" s="3"/>
      <c r="G83" s="3"/>
      <c r="H83" s="3"/>
      <c r="I83" s="3"/>
    </row>
    <row r="84" spans="1:9" s="13" customFormat="1">
      <c r="A84" s="3"/>
      <c r="B84" s="3"/>
      <c r="C84" s="3"/>
      <c r="D84" s="3"/>
      <c r="E84" s="46"/>
      <c r="F84" s="3"/>
      <c r="G84" s="3"/>
      <c r="H84" s="3"/>
      <c r="I84" s="3"/>
    </row>
    <row r="85" spans="1:9" s="13" customFormat="1">
      <c r="A85" s="3"/>
      <c r="B85" s="3"/>
      <c r="C85" s="3"/>
      <c r="D85" s="3"/>
      <c r="E85" s="46"/>
      <c r="F85" s="3"/>
      <c r="G85" s="3"/>
      <c r="H85" s="3"/>
      <c r="I85" s="3"/>
    </row>
    <row r="86" spans="1:9" s="13" customFormat="1">
      <c r="A86" s="3"/>
      <c r="B86" s="3"/>
      <c r="C86" s="3"/>
      <c r="D86" s="3"/>
      <c r="E86" s="46"/>
      <c r="F86" s="3"/>
      <c r="G86" s="3"/>
      <c r="H86" s="3"/>
      <c r="I86" s="3"/>
    </row>
    <row r="87" spans="1:9" s="13" customFormat="1">
      <c r="A87" s="3"/>
      <c r="B87" s="3"/>
      <c r="C87" s="3"/>
      <c r="D87" s="3"/>
      <c r="E87" s="46"/>
      <c r="F87" s="3"/>
      <c r="G87" s="3"/>
      <c r="H87" s="3"/>
      <c r="I87" s="3"/>
    </row>
    <row r="88" spans="1:9" s="13" customFormat="1">
      <c r="A88" s="3"/>
      <c r="B88" s="3"/>
      <c r="C88" s="3"/>
      <c r="D88" s="3"/>
      <c r="E88" s="46"/>
      <c r="F88" s="3"/>
      <c r="G88" s="3"/>
      <c r="H88" s="3"/>
      <c r="I88" s="3"/>
    </row>
    <row r="89" spans="1:9" s="13" customFormat="1">
      <c r="A89" s="3"/>
      <c r="B89" s="3"/>
      <c r="C89" s="3"/>
      <c r="D89" s="3"/>
      <c r="E89" s="46"/>
      <c r="F89" s="3"/>
      <c r="G89" s="3"/>
      <c r="H89" s="3"/>
      <c r="I89" s="3"/>
    </row>
    <row r="90" spans="1:9" s="13" customFormat="1">
      <c r="A90" s="3"/>
      <c r="B90" s="3"/>
      <c r="C90" s="3"/>
      <c r="D90" s="3"/>
      <c r="E90" s="46"/>
      <c r="F90" s="3"/>
      <c r="G90" s="3"/>
      <c r="H90" s="3"/>
      <c r="I90" s="3"/>
    </row>
    <row r="91" spans="1:9" s="13" customFormat="1">
      <c r="A91" s="3"/>
      <c r="B91" s="3"/>
      <c r="C91" s="3"/>
      <c r="D91" s="3"/>
      <c r="E91" s="46"/>
      <c r="F91" s="3"/>
      <c r="G91" s="3"/>
      <c r="H91" s="3"/>
      <c r="I91" s="3"/>
    </row>
    <row r="92" spans="1:9" s="13" customFormat="1">
      <c r="A92" s="3"/>
      <c r="B92" s="3"/>
      <c r="C92" s="3"/>
      <c r="D92" s="3"/>
      <c r="E92" s="46"/>
      <c r="F92" s="3"/>
      <c r="G92" s="3"/>
      <c r="H92" s="3"/>
      <c r="I92" s="3"/>
    </row>
    <row r="93" spans="1:9" s="13" customFormat="1">
      <c r="A93" s="3"/>
      <c r="B93" s="3"/>
      <c r="C93" s="3"/>
      <c r="D93" s="3"/>
      <c r="E93" s="46"/>
      <c r="F93" s="3"/>
      <c r="G93" s="3"/>
      <c r="H93" s="3"/>
      <c r="I93" s="3"/>
    </row>
    <row r="94" spans="1:9" s="13" customFormat="1">
      <c r="A94" s="3"/>
      <c r="B94" s="3"/>
      <c r="C94" s="3"/>
      <c r="D94" s="3"/>
      <c r="E94" s="46"/>
      <c r="F94" s="3"/>
      <c r="G94" s="3"/>
      <c r="H94" s="3"/>
      <c r="I94" s="3"/>
    </row>
    <row r="95" spans="1:9" s="13" customFormat="1">
      <c r="A95" s="3"/>
      <c r="B95" s="3"/>
      <c r="C95" s="3"/>
      <c r="D95" s="3"/>
      <c r="E95" s="46"/>
      <c r="F95" s="3"/>
      <c r="G95" s="3"/>
      <c r="H95" s="3"/>
      <c r="I95" s="3"/>
    </row>
    <row r="96" spans="1:9" s="13" customFormat="1">
      <c r="A96" s="3"/>
      <c r="B96" s="3"/>
      <c r="C96" s="3"/>
      <c r="D96" s="3"/>
      <c r="E96" s="46"/>
      <c r="F96" s="3"/>
      <c r="G96" s="3"/>
      <c r="H96" s="3"/>
      <c r="I96" s="3"/>
    </row>
    <row r="97" spans="1:9" s="13" customFormat="1">
      <c r="A97" s="3"/>
      <c r="B97" s="3"/>
      <c r="C97" s="3"/>
      <c r="D97" s="3"/>
      <c r="E97" s="46"/>
      <c r="F97" s="3"/>
      <c r="G97" s="3"/>
      <c r="H97" s="3"/>
      <c r="I97" s="3"/>
    </row>
    <row r="98" spans="1:9" s="13" customFormat="1">
      <c r="A98" s="3"/>
      <c r="B98" s="3"/>
      <c r="C98" s="3"/>
      <c r="D98" s="3"/>
      <c r="E98" s="46"/>
      <c r="F98" s="3"/>
      <c r="G98" s="3"/>
      <c r="H98" s="3"/>
      <c r="I98" s="3"/>
    </row>
    <row r="99" spans="1:9" s="13" customFormat="1">
      <c r="A99" s="3"/>
      <c r="B99" s="3"/>
      <c r="C99" s="3"/>
      <c r="D99" s="3"/>
      <c r="E99" s="46"/>
      <c r="F99" s="3"/>
      <c r="G99" s="3"/>
      <c r="H99" s="3"/>
      <c r="I99" s="3"/>
    </row>
    <row r="100" spans="1:9" s="13" customFormat="1">
      <c r="A100" s="3"/>
      <c r="B100" s="3"/>
      <c r="C100" s="3"/>
      <c r="D100" s="3"/>
      <c r="E100" s="46"/>
      <c r="F100" s="3"/>
      <c r="G100" s="3"/>
      <c r="H100" s="3"/>
      <c r="I100" s="3"/>
    </row>
    <row r="101" spans="1:9" s="13" customFormat="1">
      <c r="A101" s="3"/>
      <c r="B101" s="3"/>
      <c r="C101" s="3"/>
      <c r="D101" s="3"/>
      <c r="E101" s="46"/>
      <c r="F101" s="3"/>
      <c r="G101" s="3"/>
      <c r="H101" s="3"/>
      <c r="I101" s="3"/>
    </row>
    <row r="102" spans="1:9" s="13" customFormat="1">
      <c r="A102" s="3"/>
      <c r="B102" s="3"/>
      <c r="C102" s="3"/>
      <c r="D102" s="3"/>
      <c r="E102" s="46"/>
      <c r="F102" s="3"/>
      <c r="G102" s="3"/>
      <c r="H102" s="3"/>
      <c r="I102" s="3"/>
    </row>
    <row r="103" spans="1:9" s="13" customFormat="1">
      <c r="A103" s="3"/>
      <c r="B103" s="3"/>
      <c r="C103" s="3"/>
      <c r="D103" s="3"/>
      <c r="E103" s="46"/>
      <c r="F103" s="3"/>
      <c r="G103" s="3"/>
      <c r="H103" s="3"/>
      <c r="I103" s="3"/>
    </row>
    <row r="104" spans="1:9" s="13" customFormat="1">
      <c r="A104" s="3"/>
      <c r="B104" s="3"/>
      <c r="C104" s="3"/>
      <c r="D104" s="3"/>
      <c r="E104" s="46"/>
      <c r="F104" s="3"/>
      <c r="G104" s="3"/>
      <c r="H104" s="3"/>
      <c r="I104" s="3"/>
    </row>
    <row r="105" spans="1:9" s="13" customFormat="1">
      <c r="A105" s="3"/>
      <c r="B105" s="3"/>
      <c r="C105" s="3"/>
      <c r="D105" s="3"/>
      <c r="E105" s="46"/>
      <c r="F105" s="3"/>
      <c r="G105" s="3"/>
      <c r="H105" s="3"/>
      <c r="I105" s="3"/>
    </row>
    <row r="106" spans="1:9" s="13" customFormat="1">
      <c r="A106" s="3"/>
      <c r="B106" s="3"/>
      <c r="C106" s="3"/>
      <c r="D106" s="3"/>
      <c r="E106" s="46"/>
      <c r="F106" s="3"/>
      <c r="G106" s="3"/>
      <c r="H106" s="3"/>
      <c r="I106" s="3"/>
    </row>
    <row r="107" spans="1:9" s="13" customFormat="1">
      <c r="A107" s="3"/>
      <c r="B107" s="3"/>
      <c r="C107" s="3"/>
      <c r="D107" s="3"/>
      <c r="E107" s="46"/>
      <c r="F107" s="3"/>
      <c r="G107" s="3"/>
      <c r="H107" s="3"/>
      <c r="I107" s="3"/>
    </row>
    <row r="108" spans="1:9" s="13" customFormat="1">
      <c r="A108" s="3"/>
      <c r="B108" s="3"/>
      <c r="C108" s="3"/>
      <c r="D108" s="3"/>
      <c r="E108" s="46"/>
      <c r="F108" s="3"/>
      <c r="G108" s="3"/>
      <c r="H108" s="3"/>
      <c r="I108" s="3"/>
    </row>
    <row r="109" spans="1:9" s="13" customFormat="1">
      <c r="A109" s="3"/>
      <c r="B109" s="3"/>
      <c r="C109" s="3"/>
      <c r="D109" s="3"/>
      <c r="E109" s="46"/>
      <c r="F109" s="3"/>
      <c r="G109" s="3"/>
      <c r="H109" s="3"/>
      <c r="I109" s="3"/>
    </row>
    <row r="110" spans="1:9" s="13" customFormat="1">
      <c r="A110" s="3"/>
      <c r="B110" s="3"/>
      <c r="C110" s="3"/>
      <c r="D110" s="3"/>
      <c r="E110" s="46"/>
      <c r="F110" s="3"/>
      <c r="G110" s="3"/>
      <c r="H110" s="3"/>
      <c r="I110" s="3"/>
    </row>
    <row r="111" spans="1:9" s="13" customFormat="1">
      <c r="A111" s="3"/>
      <c r="B111" s="3"/>
      <c r="C111" s="3"/>
      <c r="D111" s="3"/>
      <c r="E111" s="46"/>
      <c r="F111" s="3"/>
      <c r="G111" s="3"/>
      <c r="H111" s="3"/>
      <c r="I111" s="3"/>
    </row>
    <row r="112" spans="1:9" s="13" customFormat="1">
      <c r="A112" s="3"/>
      <c r="B112" s="3"/>
      <c r="C112" s="3"/>
      <c r="D112" s="3"/>
      <c r="E112" s="46"/>
      <c r="F112" s="3"/>
      <c r="G112" s="3"/>
      <c r="H112" s="3"/>
      <c r="I112" s="3"/>
    </row>
    <row r="113" spans="1:9" s="13" customFormat="1">
      <c r="A113" s="3"/>
      <c r="B113" s="3"/>
      <c r="C113" s="3"/>
      <c r="D113" s="3"/>
      <c r="E113" s="46"/>
      <c r="F113" s="3"/>
      <c r="G113" s="3"/>
      <c r="H113" s="3"/>
      <c r="I113" s="3"/>
    </row>
    <row r="114" spans="1:9" s="13" customFormat="1">
      <c r="A114" s="3"/>
      <c r="B114" s="3"/>
      <c r="C114" s="3"/>
      <c r="D114" s="3"/>
      <c r="E114" s="46"/>
      <c r="F114" s="3"/>
      <c r="G114" s="3"/>
      <c r="H114" s="3"/>
      <c r="I114" s="3"/>
    </row>
    <row r="115" spans="1:9" s="13" customFormat="1">
      <c r="A115" s="3"/>
      <c r="B115" s="3"/>
      <c r="C115" s="3"/>
      <c r="D115" s="3"/>
      <c r="E115" s="46"/>
      <c r="F115" s="3"/>
      <c r="G115" s="3"/>
      <c r="H115" s="3"/>
      <c r="I115" s="3"/>
    </row>
    <row r="116" spans="1:9" s="13" customFormat="1">
      <c r="A116" s="3"/>
      <c r="B116" s="3"/>
      <c r="C116" s="3"/>
      <c r="D116" s="3"/>
      <c r="E116" s="46"/>
      <c r="F116" s="3"/>
      <c r="G116" s="3"/>
      <c r="H116" s="3"/>
      <c r="I116" s="3"/>
    </row>
    <row r="117" spans="1:9" s="13" customFormat="1">
      <c r="A117" s="3"/>
      <c r="B117" s="3"/>
      <c r="C117" s="3"/>
      <c r="D117" s="3"/>
      <c r="E117" s="46"/>
      <c r="F117" s="3"/>
      <c r="G117" s="3"/>
      <c r="H117" s="3"/>
      <c r="I117" s="3"/>
    </row>
    <row r="118" spans="1:9" s="13" customFormat="1">
      <c r="A118" s="3"/>
      <c r="B118" s="3"/>
      <c r="C118" s="3"/>
      <c r="D118" s="3"/>
      <c r="E118" s="46"/>
      <c r="F118" s="3"/>
      <c r="G118" s="3"/>
      <c r="H118" s="3"/>
      <c r="I118" s="3"/>
    </row>
    <row r="119" spans="1:9" s="13" customFormat="1">
      <c r="A119" s="3"/>
      <c r="B119" s="3"/>
      <c r="C119" s="3"/>
      <c r="D119" s="3"/>
      <c r="E119" s="46"/>
      <c r="F119" s="3"/>
      <c r="G119" s="3"/>
      <c r="H119" s="3"/>
      <c r="I119" s="3"/>
    </row>
    <row r="120" spans="1:9" s="13" customFormat="1">
      <c r="A120" s="3"/>
      <c r="B120" s="3"/>
      <c r="C120" s="3"/>
      <c r="D120" s="3"/>
      <c r="E120" s="46"/>
      <c r="F120" s="3"/>
      <c r="G120" s="3"/>
      <c r="H120" s="3"/>
      <c r="I120" s="3"/>
    </row>
  </sheetData>
  <mergeCells count="2">
    <mergeCell ref="A2:D2"/>
    <mergeCell ref="B24:D24"/>
  </mergeCells>
  <pageMargins left="0.87" right="0.14000000000000001" top="0.43" bottom="0.09" header="0.16" footer="0.09"/>
  <pageSetup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0"/>
  <sheetViews>
    <sheetView topLeftCell="A4" workbookViewId="0"/>
  </sheetViews>
  <sheetFormatPr defaultRowHeight="12.75"/>
  <cols>
    <col min="1" max="1" width="42.140625" style="3" customWidth="1"/>
    <col min="2" max="2" width="17" style="3" customWidth="1"/>
    <col min="3" max="3" width="39.7109375" style="3" customWidth="1"/>
    <col min="4" max="4" width="18.28515625" style="3" customWidth="1"/>
    <col min="5" max="5" width="9.140625" style="46"/>
    <col min="6" max="16384" width="9.140625" style="3"/>
  </cols>
  <sheetData>
    <row r="1" spans="1:9" ht="14.25">
      <c r="A1" s="2"/>
      <c r="B1" s="2"/>
      <c r="C1" s="2"/>
      <c r="D1" s="2"/>
      <c r="E1" s="8"/>
      <c r="F1" s="2"/>
      <c r="G1" s="2"/>
      <c r="H1" s="2"/>
      <c r="I1" s="2"/>
    </row>
    <row r="2" spans="1:9" ht="23.25" customHeight="1">
      <c r="A2" s="152" t="s">
        <v>152</v>
      </c>
      <c r="B2" s="152"/>
      <c r="C2" s="152"/>
      <c r="D2" s="152"/>
      <c r="E2" s="8"/>
      <c r="F2" s="2"/>
      <c r="G2" s="2"/>
      <c r="H2" s="2"/>
      <c r="I2" s="2"/>
    </row>
    <row r="3" spans="1:9" ht="15.75">
      <c r="A3" s="1"/>
      <c r="B3" s="1"/>
      <c r="C3" s="2"/>
      <c r="D3" s="2"/>
      <c r="E3" s="8"/>
      <c r="F3" s="2"/>
      <c r="G3" s="2"/>
      <c r="H3" s="2"/>
      <c r="I3" s="2"/>
    </row>
    <row r="4" spans="1:9" ht="15.75">
      <c r="A4" s="11" t="s">
        <v>6</v>
      </c>
      <c r="B4" s="11" t="s">
        <v>64</v>
      </c>
      <c r="C4" s="11" t="s">
        <v>6</v>
      </c>
      <c r="D4" s="11" t="s">
        <v>64</v>
      </c>
      <c r="E4" s="8"/>
      <c r="F4" s="2"/>
      <c r="G4" s="2"/>
      <c r="H4" s="2"/>
      <c r="I4" s="2"/>
    </row>
    <row r="5" spans="1:9" ht="15.75">
      <c r="A5" s="39">
        <v>1</v>
      </c>
      <c r="B5" s="39">
        <v>2</v>
      </c>
      <c r="C5" s="39">
        <v>3</v>
      </c>
      <c r="D5" s="39">
        <v>4</v>
      </c>
      <c r="E5" s="8"/>
      <c r="F5" s="2"/>
      <c r="G5" s="2"/>
      <c r="H5" s="2"/>
      <c r="I5" s="2"/>
    </row>
    <row r="6" spans="1:9" ht="15.75">
      <c r="A6" s="40" t="s">
        <v>19</v>
      </c>
      <c r="B6" s="41">
        <f t="shared" ref="B6" si="0">B7+B19+B17</f>
        <v>57650229</v>
      </c>
      <c r="C6" s="40" t="s">
        <v>73</v>
      </c>
      <c r="D6" s="42">
        <f>D7+D8+D18</f>
        <v>112629224</v>
      </c>
      <c r="E6" s="8"/>
      <c r="F6" s="2"/>
      <c r="G6" s="2"/>
      <c r="H6" s="2"/>
      <c r="I6" s="2"/>
    </row>
    <row r="7" spans="1:9" s="10" customFormat="1" ht="15.75">
      <c r="A7" s="19" t="s">
        <v>9</v>
      </c>
      <c r="B7" s="26">
        <f>SUM(B8:B16)</f>
        <v>57634000</v>
      </c>
      <c r="C7" s="19" t="s">
        <v>1</v>
      </c>
      <c r="D7" s="19"/>
      <c r="E7" s="45"/>
      <c r="F7" s="9"/>
      <c r="G7" s="9"/>
      <c r="H7" s="9"/>
      <c r="I7" s="9"/>
    </row>
    <row r="8" spans="1:9" ht="15.75">
      <c r="A8" s="49" t="s">
        <v>29</v>
      </c>
      <c r="B8" s="49">
        <v>17600000</v>
      </c>
      <c r="C8" s="19" t="s">
        <v>46</v>
      </c>
      <c r="D8" s="26">
        <f>SUM(D9:D17)</f>
        <v>74998224</v>
      </c>
      <c r="E8" s="8"/>
      <c r="F8" s="2"/>
      <c r="G8" s="2"/>
      <c r="H8" s="2"/>
      <c r="I8" s="2"/>
    </row>
    <row r="9" spans="1:9" ht="14.25">
      <c r="A9" s="51" t="s">
        <v>30</v>
      </c>
      <c r="B9" s="51"/>
      <c r="C9" s="49" t="s">
        <v>52</v>
      </c>
      <c r="D9" s="63">
        <f>22000+36306644</f>
        <v>36328644</v>
      </c>
      <c r="E9" s="8"/>
      <c r="F9" s="2"/>
      <c r="G9" s="2"/>
      <c r="H9" s="2"/>
      <c r="I9" s="2"/>
    </row>
    <row r="10" spans="1:9" ht="14.25">
      <c r="A10" s="51" t="s">
        <v>32</v>
      </c>
      <c r="B10" s="51"/>
      <c r="C10" s="49" t="s">
        <v>53</v>
      </c>
      <c r="D10" s="64"/>
      <c r="E10" s="8"/>
      <c r="F10" s="2"/>
      <c r="G10" s="2"/>
      <c r="H10" s="2"/>
      <c r="I10" s="2"/>
    </row>
    <row r="11" spans="1:9" ht="14.25">
      <c r="A11" s="51" t="s">
        <v>45</v>
      </c>
      <c r="B11" s="51"/>
      <c r="C11" s="49" t="s">
        <v>54</v>
      </c>
      <c r="D11" s="51">
        <v>5324160</v>
      </c>
      <c r="E11" s="8"/>
      <c r="F11" s="2"/>
      <c r="G11" s="2"/>
      <c r="H11" s="2"/>
      <c r="I11" s="2"/>
    </row>
    <row r="12" spans="1:9" ht="14.25">
      <c r="A12" s="51" t="s">
        <v>33</v>
      </c>
      <c r="B12" s="51">
        <v>3500000</v>
      </c>
      <c r="C12" s="49" t="s">
        <v>34</v>
      </c>
      <c r="D12" s="64">
        <v>20382000</v>
      </c>
      <c r="E12" s="8"/>
      <c r="F12" s="2"/>
      <c r="G12" s="2"/>
      <c r="H12" s="2"/>
      <c r="I12" s="2"/>
    </row>
    <row r="13" spans="1:9" ht="14.25">
      <c r="A13" s="51" t="s">
        <v>31</v>
      </c>
      <c r="B13" s="51">
        <v>30800000</v>
      </c>
      <c r="C13" s="49" t="s">
        <v>35</v>
      </c>
      <c r="D13" s="64"/>
      <c r="E13" s="8"/>
      <c r="F13" s="2"/>
      <c r="G13" s="2"/>
      <c r="H13" s="2"/>
      <c r="I13" s="2"/>
    </row>
    <row r="14" spans="1:9" ht="14.25">
      <c r="A14" s="51" t="s">
        <v>36</v>
      </c>
      <c r="B14" s="51">
        <v>5734000</v>
      </c>
      <c r="C14" s="49" t="s">
        <v>37</v>
      </c>
      <c r="D14" s="64">
        <v>11272200</v>
      </c>
      <c r="E14" s="8"/>
      <c r="F14" s="2"/>
      <c r="G14" s="2"/>
      <c r="H14" s="2"/>
      <c r="I14" s="2"/>
    </row>
    <row r="15" spans="1:9" ht="14.25">
      <c r="A15" s="51" t="s">
        <v>58</v>
      </c>
      <c r="B15" s="51"/>
      <c r="C15" s="49" t="s">
        <v>57</v>
      </c>
      <c r="D15" s="49"/>
      <c r="E15" s="8"/>
      <c r="F15" s="2"/>
      <c r="G15" s="2"/>
      <c r="H15" s="2"/>
      <c r="I15" s="2"/>
    </row>
    <row r="16" spans="1:9" ht="14.25">
      <c r="A16" s="51" t="s">
        <v>79</v>
      </c>
      <c r="B16" s="51"/>
      <c r="C16" s="49" t="s">
        <v>80</v>
      </c>
      <c r="D16" s="64">
        <v>11220</v>
      </c>
      <c r="E16" s="8"/>
      <c r="F16" s="2"/>
      <c r="G16" s="2"/>
      <c r="H16" s="2"/>
      <c r="I16" s="2"/>
    </row>
    <row r="17" spans="1:9" s="10" customFormat="1" ht="15.75">
      <c r="A17" s="19" t="s">
        <v>40</v>
      </c>
      <c r="B17" s="26">
        <f t="shared" ref="B17" si="1">SUM(B18:B18)</f>
        <v>0</v>
      </c>
      <c r="C17" s="49" t="s">
        <v>0</v>
      </c>
      <c r="D17" s="63">
        <v>1680000</v>
      </c>
      <c r="E17" s="45"/>
      <c r="F17" s="9"/>
      <c r="G17" s="9"/>
      <c r="H17" s="9"/>
    </row>
    <row r="18" spans="1:9" ht="15.75">
      <c r="A18" s="17" t="s">
        <v>20</v>
      </c>
      <c r="B18" s="17"/>
      <c r="C18" s="19" t="s">
        <v>72</v>
      </c>
      <c r="D18" s="26">
        <f>SUM(D19:D23)</f>
        <v>37631000</v>
      </c>
      <c r="E18" s="8"/>
      <c r="F18" s="2"/>
      <c r="G18" s="2"/>
      <c r="H18" s="2"/>
      <c r="I18" s="2"/>
    </row>
    <row r="19" spans="1:9" s="10" customFormat="1" ht="15.75">
      <c r="A19" s="19" t="s">
        <v>41</v>
      </c>
      <c r="B19" s="52">
        <f>'SCIC-Nam 2015'!F19</f>
        <v>16229</v>
      </c>
      <c r="C19" s="17" t="s">
        <v>26</v>
      </c>
      <c r="D19" s="51"/>
      <c r="E19" s="45"/>
      <c r="F19" s="9"/>
      <c r="G19" s="9"/>
      <c r="H19" s="9"/>
      <c r="I19" s="9"/>
    </row>
    <row r="20" spans="1:9" ht="14.25">
      <c r="A20" s="43"/>
      <c r="B20" s="43"/>
      <c r="C20" s="17" t="s">
        <v>38</v>
      </c>
      <c r="D20" s="51">
        <v>6809000</v>
      </c>
      <c r="E20" s="8"/>
      <c r="F20" s="2"/>
      <c r="G20" s="2"/>
      <c r="H20" s="2"/>
      <c r="I20" s="2"/>
    </row>
    <row r="21" spans="1:9" s="10" customFormat="1" ht="14.25">
      <c r="A21" s="29"/>
      <c r="B21" s="29"/>
      <c r="C21" s="17" t="s">
        <v>39</v>
      </c>
      <c r="D21" s="60"/>
      <c r="E21" s="45"/>
      <c r="F21" s="9"/>
      <c r="G21" s="9"/>
      <c r="H21" s="9"/>
      <c r="I21" s="9"/>
    </row>
    <row r="22" spans="1:9" s="10" customFormat="1" ht="14.25">
      <c r="A22" s="29"/>
      <c r="B22" s="29"/>
      <c r="C22" s="17" t="s">
        <v>14</v>
      </c>
      <c r="D22" s="60">
        <v>22000</v>
      </c>
      <c r="E22" s="45"/>
      <c r="F22" s="9"/>
      <c r="G22" s="9"/>
      <c r="H22" s="9"/>
      <c r="I22" s="9"/>
    </row>
    <row r="23" spans="1:9" ht="14.25">
      <c r="A23" s="44"/>
      <c r="B23" s="44"/>
      <c r="C23" s="30" t="s">
        <v>0</v>
      </c>
      <c r="D23" s="51">
        <v>30800000</v>
      </c>
      <c r="E23" s="8"/>
      <c r="F23" s="2"/>
      <c r="G23" s="2"/>
      <c r="H23" s="2"/>
      <c r="I23" s="2"/>
    </row>
    <row r="24" spans="1:9" s="6" customFormat="1" ht="17.25">
      <c r="A24" s="31" t="s">
        <v>69</v>
      </c>
      <c r="B24" s="153">
        <f>B6-D6</f>
        <v>-54978995</v>
      </c>
      <c r="C24" s="153"/>
      <c r="D24" s="153"/>
      <c r="E24" s="21"/>
      <c r="F24" s="5"/>
      <c r="G24" s="5"/>
      <c r="H24" s="5"/>
      <c r="I24" s="5"/>
    </row>
    <row r="25" spans="1:9" ht="15.75">
      <c r="A25" s="4"/>
      <c r="B25" s="4"/>
    </row>
    <row r="26" spans="1:9" ht="15.75">
      <c r="A26" s="4"/>
      <c r="B26" s="4"/>
    </row>
    <row r="27" spans="1:9" s="13" customFormat="1">
      <c r="A27" s="3"/>
      <c r="B27" s="3"/>
      <c r="C27" s="3"/>
      <c r="D27" s="3"/>
      <c r="E27" s="46"/>
      <c r="F27" s="3"/>
      <c r="G27" s="3"/>
      <c r="H27" s="3"/>
      <c r="I27" s="3"/>
    </row>
    <row r="28" spans="1:9" s="13" customFormat="1">
      <c r="A28" s="3"/>
      <c r="B28" s="3"/>
      <c r="C28" s="3"/>
      <c r="D28" s="3"/>
      <c r="E28" s="46"/>
      <c r="F28" s="3"/>
      <c r="G28" s="3"/>
      <c r="H28" s="3"/>
      <c r="I28" s="3"/>
    </row>
    <row r="29" spans="1:9" s="13" customFormat="1">
      <c r="A29" s="3"/>
      <c r="B29" s="3"/>
      <c r="C29" s="3"/>
      <c r="D29" s="3"/>
      <c r="E29" s="46"/>
      <c r="F29" s="3"/>
      <c r="G29" s="3"/>
      <c r="H29" s="3"/>
      <c r="I29" s="3"/>
    </row>
    <row r="30" spans="1:9" s="13" customFormat="1">
      <c r="A30" s="3"/>
      <c r="B30" s="3"/>
      <c r="C30" s="3"/>
      <c r="D30" s="3"/>
      <c r="E30" s="46"/>
      <c r="F30" s="3"/>
      <c r="G30" s="3"/>
      <c r="H30" s="3"/>
      <c r="I30" s="3"/>
    </row>
    <row r="31" spans="1:9" s="13" customFormat="1">
      <c r="A31" s="3"/>
      <c r="B31" s="3"/>
      <c r="C31" s="3"/>
      <c r="D31" s="3"/>
      <c r="E31" s="46"/>
      <c r="F31" s="3"/>
      <c r="G31" s="3"/>
      <c r="H31" s="3"/>
      <c r="I31" s="3"/>
    </row>
    <row r="32" spans="1:9" s="13" customFormat="1">
      <c r="A32" s="3"/>
      <c r="B32" s="3"/>
      <c r="C32" s="3"/>
      <c r="D32" s="3"/>
      <c r="E32" s="46"/>
      <c r="F32" s="3"/>
      <c r="G32" s="3"/>
      <c r="H32" s="3"/>
      <c r="I32" s="3"/>
    </row>
    <row r="33" spans="1:9" s="13" customFormat="1">
      <c r="A33" s="3"/>
      <c r="B33" s="3"/>
      <c r="C33" s="3"/>
      <c r="D33" s="3"/>
      <c r="E33" s="46"/>
      <c r="F33" s="3"/>
      <c r="G33" s="3"/>
      <c r="H33" s="3"/>
      <c r="I33" s="3"/>
    </row>
    <row r="34" spans="1:9" s="13" customFormat="1">
      <c r="A34" s="3"/>
      <c r="B34" s="3"/>
      <c r="C34" s="3"/>
      <c r="D34" s="3"/>
      <c r="E34" s="46"/>
      <c r="F34" s="3"/>
      <c r="G34" s="3"/>
      <c r="H34" s="3"/>
      <c r="I34" s="3"/>
    </row>
    <row r="35" spans="1:9" s="13" customFormat="1">
      <c r="A35" s="3"/>
      <c r="B35" s="3"/>
      <c r="C35" s="3"/>
      <c r="D35" s="3"/>
      <c r="E35" s="46"/>
      <c r="F35" s="3"/>
      <c r="G35" s="3"/>
      <c r="H35" s="3"/>
      <c r="I35" s="3"/>
    </row>
    <row r="36" spans="1:9" s="13" customFormat="1">
      <c r="A36" s="3"/>
      <c r="B36" s="3"/>
      <c r="C36" s="3"/>
      <c r="D36" s="3"/>
      <c r="E36" s="46"/>
      <c r="F36" s="3"/>
      <c r="G36" s="3"/>
      <c r="H36" s="3"/>
      <c r="I36" s="3"/>
    </row>
    <row r="37" spans="1:9" s="13" customFormat="1">
      <c r="A37" s="3"/>
      <c r="B37" s="3"/>
      <c r="C37" s="3"/>
      <c r="D37" s="3"/>
      <c r="E37" s="46"/>
      <c r="F37" s="3"/>
      <c r="G37" s="3"/>
      <c r="H37" s="3"/>
      <c r="I37" s="3"/>
    </row>
    <row r="38" spans="1:9" s="13" customFormat="1">
      <c r="A38" s="3"/>
      <c r="B38" s="3"/>
      <c r="C38" s="3"/>
      <c r="D38" s="3"/>
      <c r="E38" s="46"/>
      <c r="F38" s="3"/>
      <c r="G38" s="3"/>
      <c r="H38" s="3"/>
      <c r="I38" s="3"/>
    </row>
    <row r="39" spans="1:9" s="13" customFormat="1">
      <c r="A39" s="3"/>
      <c r="B39" s="3"/>
      <c r="C39" s="3"/>
      <c r="D39" s="3"/>
      <c r="E39" s="46"/>
      <c r="F39" s="3"/>
      <c r="G39" s="3"/>
      <c r="H39" s="3"/>
      <c r="I39" s="3"/>
    </row>
    <row r="40" spans="1:9" s="13" customFormat="1">
      <c r="A40" s="3"/>
      <c r="B40" s="3"/>
      <c r="C40" s="3"/>
      <c r="D40" s="3"/>
      <c r="E40" s="46"/>
      <c r="F40" s="3"/>
      <c r="G40" s="3"/>
      <c r="H40" s="3"/>
      <c r="I40" s="3"/>
    </row>
    <row r="41" spans="1:9" s="13" customFormat="1">
      <c r="A41" s="3"/>
      <c r="B41" s="3"/>
      <c r="C41" s="3"/>
      <c r="D41" s="3"/>
      <c r="E41" s="46"/>
      <c r="F41" s="3"/>
      <c r="G41" s="3"/>
      <c r="H41" s="3"/>
      <c r="I41" s="3"/>
    </row>
    <row r="42" spans="1:9" s="13" customFormat="1">
      <c r="A42" s="3"/>
      <c r="B42" s="3"/>
      <c r="C42" s="3"/>
      <c r="D42" s="3"/>
      <c r="E42" s="46"/>
      <c r="F42" s="3"/>
      <c r="G42" s="3"/>
      <c r="H42" s="3"/>
      <c r="I42" s="3"/>
    </row>
    <row r="43" spans="1:9" s="13" customFormat="1">
      <c r="A43" s="3"/>
      <c r="B43" s="3"/>
      <c r="C43" s="3"/>
      <c r="D43" s="3"/>
      <c r="E43" s="46"/>
      <c r="F43" s="3"/>
      <c r="G43" s="3"/>
      <c r="H43" s="3"/>
      <c r="I43" s="3"/>
    </row>
    <row r="44" spans="1:9" s="13" customFormat="1">
      <c r="A44" s="3"/>
      <c r="B44" s="3"/>
      <c r="C44" s="3"/>
      <c r="D44" s="3"/>
      <c r="E44" s="46"/>
      <c r="F44" s="3"/>
      <c r="G44" s="3"/>
      <c r="H44" s="3"/>
      <c r="I44" s="3"/>
    </row>
    <row r="45" spans="1:9" s="13" customFormat="1">
      <c r="A45" s="3"/>
      <c r="B45" s="3"/>
      <c r="C45" s="3"/>
      <c r="D45" s="3"/>
      <c r="E45" s="46"/>
      <c r="F45" s="3"/>
      <c r="G45" s="3"/>
      <c r="H45" s="3"/>
      <c r="I45" s="3"/>
    </row>
    <row r="46" spans="1:9" s="13" customFormat="1">
      <c r="A46" s="3"/>
      <c r="B46" s="3"/>
      <c r="C46" s="3"/>
      <c r="D46" s="3"/>
      <c r="E46" s="46"/>
      <c r="F46" s="3"/>
      <c r="G46" s="3"/>
      <c r="H46" s="3"/>
      <c r="I46" s="3"/>
    </row>
    <row r="47" spans="1:9" s="13" customFormat="1">
      <c r="A47" s="3"/>
      <c r="B47" s="3"/>
      <c r="C47" s="3"/>
      <c r="D47" s="3"/>
      <c r="E47" s="46"/>
      <c r="F47" s="3"/>
      <c r="G47" s="3"/>
      <c r="H47" s="3"/>
      <c r="I47" s="3"/>
    </row>
    <row r="48" spans="1:9" s="13" customFormat="1">
      <c r="A48" s="3"/>
      <c r="B48" s="3"/>
      <c r="C48" s="3"/>
      <c r="D48" s="3"/>
      <c r="E48" s="46"/>
      <c r="F48" s="3"/>
      <c r="G48" s="3"/>
      <c r="H48" s="3"/>
      <c r="I48" s="3"/>
    </row>
    <row r="49" spans="1:9" s="13" customFormat="1">
      <c r="A49" s="3"/>
      <c r="B49" s="3"/>
      <c r="C49" s="3"/>
      <c r="D49" s="3"/>
      <c r="E49" s="46"/>
      <c r="F49" s="3"/>
      <c r="G49" s="3"/>
      <c r="H49" s="3"/>
      <c r="I49" s="3"/>
    </row>
    <row r="50" spans="1:9" s="13" customFormat="1">
      <c r="A50" s="3"/>
      <c r="B50" s="3"/>
      <c r="C50" s="3"/>
      <c r="D50" s="3"/>
      <c r="E50" s="46"/>
      <c r="F50" s="3"/>
      <c r="G50" s="3"/>
      <c r="H50" s="3"/>
      <c r="I50" s="3"/>
    </row>
    <row r="51" spans="1:9" s="13" customFormat="1">
      <c r="A51" s="3"/>
      <c r="B51" s="3"/>
      <c r="C51" s="3"/>
      <c r="D51" s="3"/>
      <c r="E51" s="46"/>
      <c r="F51" s="3"/>
      <c r="G51" s="3"/>
      <c r="H51" s="3"/>
      <c r="I51" s="3"/>
    </row>
    <row r="52" spans="1:9" s="13" customFormat="1">
      <c r="A52" s="3"/>
      <c r="B52" s="3"/>
      <c r="C52" s="3"/>
      <c r="D52" s="3"/>
      <c r="E52" s="46"/>
      <c r="F52" s="3"/>
      <c r="G52" s="3"/>
      <c r="H52" s="3"/>
      <c r="I52" s="3"/>
    </row>
    <row r="53" spans="1:9" s="13" customFormat="1">
      <c r="A53" s="3"/>
      <c r="B53" s="3"/>
      <c r="C53" s="3"/>
      <c r="D53" s="3"/>
      <c r="E53" s="46"/>
      <c r="F53" s="3"/>
      <c r="G53" s="3"/>
      <c r="H53" s="3"/>
      <c r="I53" s="3"/>
    </row>
    <row r="54" spans="1:9" s="13" customFormat="1">
      <c r="A54" s="3"/>
      <c r="B54" s="3"/>
      <c r="C54" s="3"/>
      <c r="D54" s="3"/>
      <c r="E54" s="46"/>
      <c r="F54" s="3"/>
      <c r="G54" s="3"/>
      <c r="H54" s="3"/>
      <c r="I54" s="3"/>
    </row>
    <row r="55" spans="1:9" s="13" customFormat="1">
      <c r="A55" s="3"/>
      <c r="B55" s="3"/>
      <c r="C55" s="3"/>
      <c r="D55" s="3"/>
      <c r="E55" s="46"/>
      <c r="F55" s="3"/>
      <c r="G55" s="3"/>
      <c r="H55" s="3"/>
      <c r="I55" s="3"/>
    </row>
    <row r="56" spans="1:9" s="13" customFormat="1">
      <c r="A56" s="3"/>
      <c r="B56" s="3"/>
      <c r="C56" s="3"/>
      <c r="D56" s="3"/>
      <c r="E56" s="46"/>
      <c r="F56" s="3"/>
      <c r="G56" s="3"/>
      <c r="H56" s="3"/>
      <c r="I56" s="3"/>
    </row>
    <row r="57" spans="1:9" s="13" customFormat="1">
      <c r="A57" s="3"/>
      <c r="B57" s="3"/>
      <c r="C57" s="3"/>
      <c r="D57" s="3"/>
      <c r="E57" s="46"/>
      <c r="F57" s="3"/>
      <c r="G57" s="3"/>
      <c r="H57" s="3"/>
      <c r="I57" s="3"/>
    </row>
    <row r="58" spans="1:9" s="13" customFormat="1">
      <c r="A58" s="3"/>
      <c r="B58" s="3"/>
      <c r="C58" s="3"/>
      <c r="D58" s="3"/>
      <c r="E58" s="46"/>
      <c r="F58" s="3"/>
      <c r="G58" s="3"/>
      <c r="H58" s="3"/>
      <c r="I58" s="3"/>
    </row>
    <row r="59" spans="1:9" s="13" customFormat="1">
      <c r="A59" s="3"/>
      <c r="B59" s="3"/>
      <c r="C59" s="3"/>
      <c r="D59" s="3"/>
      <c r="E59" s="46"/>
      <c r="F59" s="3"/>
      <c r="G59" s="3"/>
      <c r="H59" s="3"/>
      <c r="I59" s="3"/>
    </row>
    <row r="60" spans="1:9" s="13" customFormat="1">
      <c r="A60" s="3"/>
      <c r="B60" s="3"/>
      <c r="C60" s="3"/>
      <c r="D60" s="3"/>
      <c r="E60" s="46"/>
      <c r="F60" s="3"/>
      <c r="G60" s="3"/>
      <c r="H60" s="3"/>
      <c r="I60" s="3"/>
    </row>
    <row r="61" spans="1:9" s="13" customFormat="1">
      <c r="A61" s="3"/>
      <c r="B61" s="3"/>
      <c r="C61" s="3"/>
      <c r="D61" s="3"/>
      <c r="E61" s="46"/>
      <c r="F61" s="3"/>
      <c r="G61" s="3"/>
      <c r="H61" s="3"/>
      <c r="I61" s="3"/>
    </row>
    <row r="62" spans="1:9" s="13" customFormat="1">
      <c r="A62" s="3"/>
      <c r="B62" s="3"/>
      <c r="C62" s="3"/>
      <c r="D62" s="3"/>
      <c r="E62" s="46"/>
      <c r="F62" s="3"/>
      <c r="G62" s="3"/>
      <c r="H62" s="3"/>
      <c r="I62" s="3"/>
    </row>
    <row r="63" spans="1:9" s="13" customFormat="1">
      <c r="A63" s="3"/>
      <c r="B63" s="3"/>
      <c r="C63" s="3"/>
      <c r="D63" s="3"/>
      <c r="E63" s="46"/>
      <c r="F63" s="3"/>
      <c r="G63" s="3"/>
      <c r="H63" s="3"/>
      <c r="I63" s="3"/>
    </row>
    <row r="64" spans="1:9" s="13" customFormat="1">
      <c r="A64" s="3"/>
      <c r="B64" s="3"/>
      <c r="C64" s="3"/>
      <c r="D64" s="3"/>
      <c r="E64" s="46"/>
      <c r="F64" s="3"/>
      <c r="G64" s="3"/>
      <c r="H64" s="3"/>
      <c r="I64" s="3"/>
    </row>
    <row r="65" spans="1:9" s="13" customFormat="1">
      <c r="A65" s="3"/>
      <c r="B65" s="3"/>
      <c r="C65" s="3"/>
      <c r="D65" s="3"/>
      <c r="E65" s="46"/>
      <c r="F65" s="3"/>
      <c r="G65" s="3"/>
      <c r="H65" s="3"/>
      <c r="I65" s="3"/>
    </row>
    <row r="66" spans="1:9" s="13" customFormat="1">
      <c r="A66" s="3"/>
      <c r="B66" s="3"/>
      <c r="C66" s="3"/>
      <c r="D66" s="3"/>
      <c r="E66" s="46"/>
      <c r="F66" s="3"/>
      <c r="G66" s="3"/>
      <c r="H66" s="3"/>
      <c r="I66" s="3"/>
    </row>
    <row r="67" spans="1:9" s="13" customFormat="1">
      <c r="A67" s="3"/>
      <c r="B67" s="3"/>
      <c r="C67" s="3"/>
      <c r="D67" s="3"/>
      <c r="E67" s="46"/>
      <c r="F67" s="3"/>
      <c r="G67" s="3"/>
      <c r="H67" s="3"/>
      <c r="I67" s="3"/>
    </row>
    <row r="68" spans="1:9" s="13" customFormat="1">
      <c r="A68" s="3"/>
      <c r="B68" s="3"/>
      <c r="C68" s="3"/>
      <c r="D68" s="3"/>
      <c r="E68" s="46"/>
      <c r="F68" s="3"/>
      <c r="G68" s="3"/>
      <c r="H68" s="3"/>
      <c r="I68" s="3"/>
    </row>
    <row r="69" spans="1:9" s="13" customFormat="1">
      <c r="A69" s="3"/>
      <c r="B69" s="3"/>
      <c r="C69" s="3"/>
      <c r="D69" s="3"/>
      <c r="E69" s="46"/>
      <c r="F69" s="3"/>
      <c r="G69" s="3"/>
      <c r="H69" s="3"/>
      <c r="I69" s="3"/>
    </row>
    <row r="70" spans="1:9" s="13" customFormat="1">
      <c r="A70" s="3"/>
      <c r="B70" s="3"/>
      <c r="C70" s="3"/>
      <c r="D70" s="3"/>
      <c r="E70" s="46"/>
      <c r="F70" s="3"/>
      <c r="G70" s="3"/>
      <c r="H70" s="3"/>
      <c r="I70" s="3"/>
    </row>
    <row r="71" spans="1:9" s="13" customFormat="1">
      <c r="A71" s="3"/>
      <c r="B71" s="3"/>
      <c r="C71" s="3"/>
      <c r="D71" s="3"/>
      <c r="E71" s="46"/>
      <c r="F71" s="3"/>
      <c r="G71" s="3"/>
      <c r="H71" s="3"/>
      <c r="I71" s="3"/>
    </row>
    <row r="72" spans="1:9" s="13" customFormat="1">
      <c r="A72" s="3"/>
      <c r="B72" s="3"/>
      <c r="C72" s="3"/>
      <c r="D72" s="3"/>
      <c r="E72" s="46"/>
      <c r="F72" s="3"/>
      <c r="G72" s="3"/>
      <c r="H72" s="3"/>
      <c r="I72" s="3"/>
    </row>
    <row r="73" spans="1:9" s="13" customFormat="1">
      <c r="A73" s="3"/>
      <c r="B73" s="3"/>
      <c r="C73" s="3"/>
      <c r="D73" s="3"/>
      <c r="E73" s="46"/>
      <c r="F73" s="3"/>
      <c r="G73" s="3"/>
      <c r="H73" s="3"/>
      <c r="I73" s="3"/>
    </row>
    <row r="74" spans="1:9" s="13" customFormat="1">
      <c r="A74" s="3"/>
      <c r="B74" s="3"/>
      <c r="C74" s="3"/>
      <c r="D74" s="3"/>
      <c r="E74" s="46"/>
      <c r="F74" s="3"/>
      <c r="G74" s="3"/>
      <c r="H74" s="3"/>
      <c r="I74" s="3"/>
    </row>
    <row r="75" spans="1:9" s="13" customFormat="1">
      <c r="A75" s="3"/>
      <c r="B75" s="3"/>
      <c r="C75" s="3"/>
      <c r="D75" s="3"/>
      <c r="E75" s="46"/>
      <c r="F75" s="3"/>
      <c r="G75" s="3"/>
      <c r="H75" s="3"/>
      <c r="I75" s="3"/>
    </row>
    <row r="76" spans="1:9" s="13" customFormat="1">
      <c r="A76" s="3"/>
      <c r="B76" s="3"/>
      <c r="C76" s="3"/>
      <c r="D76" s="3"/>
      <c r="E76" s="46"/>
      <c r="F76" s="3"/>
      <c r="G76" s="3"/>
      <c r="H76" s="3"/>
      <c r="I76" s="3"/>
    </row>
    <row r="77" spans="1:9" s="13" customFormat="1">
      <c r="A77" s="3"/>
      <c r="B77" s="3"/>
      <c r="C77" s="3"/>
      <c r="D77" s="3"/>
      <c r="E77" s="46"/>
      <c r="F77" s="3"/>
      <c r="G77" s="3"/>
      <c r="H77" s="3"/>
      <c r="I77" s="3"/>
    </row>
    <row r="78" spans="1:9" s="13" customFormat="1">
      <c r="A78" s="3"/>
      <c r="B78" s="3"/>
      <c r="C78" s="3"/>
      <c r="D78" s="3"/>
      <c r="E78" s="46"/>
      <c r="F78" s="3"/>
      <c r="G78" s="3"/>
      <c r="H78" s="3"/>
      <c r="I78" s="3"/>
    </row>
    <row r="79" spans="1:9" s="13" customFormat="1">
      <c r="A79" s="3"/>
      <c r="B79" s="3"/>
      <c r="C79" s="3"/>
      <c r="D79" s="3"/>
      <c r="E79" s="46"/>
      <c r="F79" s="3"/>
      <c r="G79" s="3"/>
      <c r="H79" s="3"/>
      <c r="I79" s="3"/>
    </row>
    <row r="80" spans="1:9" s="13" customFormat="1">
      <c r="A80" s="3"/>
      <c r="B80" s="3"/>
      <c r="C80" s="3"/>
      <c r="D80" s="3"/>
      <c r="E80" s="46"/>
      <c r="F80" s="3"/>
      <c r="G80" s="3"/>
      <c r="H80" s="3"/>
      <c r="I80" s="3"/>
    </row>
    <row r="81" spans="1:9" s="13" customFormat="1">
      <c r="A81" s="3"/>
      <c r="B81" s="3"/>
      <c r="C81" s="3"/>
      <c r="D81" s="3"/>
      <c r="E81" s="46"/>
      <c r="F81" s="3"/>
      <c r="G81" s="3"/>
      <c r="H81" s="3"/>
      <c r="I81" s="3"/>
    </row>
    <row r="82" spans="1:9" s="13" customFormat="1">
      <c r="A82" s="3"/>
      <c r="B82" s="3"/>
      <c r="C82" s="3"/>
      <c r="D82" s="3"/>
      <c r="E82" s="46"/>
      <c r="F82" s="3"/>
      <c r="G82" s="3"/>
      <c r="H82" s="3"/>
      <c r="I82" s="3"/>
    </row>
    <row r="83" spans="1:9" s="13" customFormat="1">
      <c r="A83" s="3"/>
      <c r="B83" s="3"/>
      <c r="C83" s="3"/>
      <c r="D83" s="3"/>
      <c r="E83" s="46"/>
      <c r="F83" s="3"/>
      <c r="G83" s="3"/>
      <c r="H83" s="3"/>
      <c r="I83" s="3"/>
    </row>
    <row r="84" spans="1:9" s="13" customFormat="1">
      <c r="A84" s="3"/>
      <c r="B84" s="3"/>
      <c r="C84" s="3"/>
      <c r="D84" s="3"/>
      <c r="E84" s="46"/>
      <c r="F84" s="3"/>
      <c r="G84" s="3"/>
      <c r="H84" s="3"/>
      <c r="I84" s="3"/>
    </row>
    <row r="85" spans="1:9" s="13" customFormat="1">
      <c r="A85" s="3"/>
      <c r="B85" s="3"/>
      <c r="C85" s="3"/>
      <c r="D85" s="3"/>
      <c r="E85" s="46"/>
      <c r="F85" s="3"/>
      <c r="G85" s="3"/>
      <c r="H85" s="3"/>
      <c r="I85" s="3"/>
    </row>
    <row r="86" spans="1:9" s="13" customFormat="1">
      <c r="A86" s="3"/>
      <c r="B86" s="3"/>
      <c r="C86" s="3"/>
      <c r="D86" s="3"/>
      <c r="E86" s="46"/>
      <c r="F86" s="3"/>
      <c r="G86" s="3"/>
      <c r="H86" s="3"/>
      <c r="I86" s="3"/>
    </row>
    <row r="87" spans="1:9" s="13" customFormat="1">
      <c r="A87" s="3"/>
      <c r="B87" s="3"/>
      <c r="C87" s="3"/>
      <c r="D87" s="3"/>
      <c r="E87" s="46"/>
      <c r="F87" s="3"/>
      <c r="G87" s="3"/>
      <c r="H87" s="3"/>
      <c r="I87" s="3"/>
    </row>
    <row r="88" spans="1:9" s="13" customFormat="1">
      <c r="A88" s="3"/>
      <c r="B88" s="3"/>
      <c r="C88" s="3"/>
      <c r="D88" s="3"/>
      <c r="E88" s="46"/>
      <c r="F88" s="3"/>
      <c r="G88" s="3"/>
      <c r="H88" s="3"/>
      <c r="I88" s="3"/>
    </row>
    <row r="89" spans="1:9" s="13" customFormat="1">
      <c r="A89" s="3"/>
      <c r="B89" s="3"/>
      <c r="C89" s="3"/>
      <c r="D89" s="3"/>
      <c r="E89" s="46"/>
      <c r="F89" s="3"/>
      <c r="G89" s="3"/>
      <c r="H89" s="3"/>
      <c r="I89" s="3"/>
    </row>
    <row r="90" spans="1:9" s="13" customFormat="1">
      <c r="A90" s="3"/>
      <c r="B90" s="3"/>
      <c r="C90" s="3"/>
      <c r="D90" s="3"/>
      <c r="E90" s="46"/>
      <c r="F90" s="3"/>
      <c r="G90" s="3"/>
      <c r="H90" s="3"/>
      <c r="I90" s="3"/>
    </row>
    <row r="91" spans="1:9" s="13" customFormat="1">
      <c r="A91" s="3"/>
      <c r="B91" s="3"/>
      <c r="C91" s="3"/>
      <c r="D91" s="3"/>
      <c r="E91" s="46"/>
      <c r="F91" s="3"/>
      <c r="G91" s="3"/>
      <c r="H91" s="3"/>
      <c r="I91" s="3"/>
    </row>
    <row r="92" spans="1:9" s="13" customFormat="1">
      <c r="A92" s="3"/>
      <c r="B92" s="3"/>
      <c r="C92" s="3"/>
      <c r="D92" s="3"/>
      <c r="E92" s="46"/>
      <c r="F92" s="3"/>
      <c r="G92" s="3"/>
      <c r="H92" s="3"/>
      <c r="I92" s="3"/>
    </row>
    <row r="93" spans="1:9" s="13" customFormat="1">
      <c r="A93" s="3"/>
      <c r="B93" s="3"/>
      <c r="C93" s="3"/>
      <c r="D93" s="3"/>
      <c r="E93" s="46"/>
      <c r="F93" s="3"/>
      <c r="G93" s="3"/>
      <c r="H93" s="3"/>
      <c r="I93" s="3"/>
    </row>
    <row r="94" spans="1:9" s="13" customFormat="1">
      <c r="A94" s="3"/>
      <c r="B94" s="3"/>
      <c r="C94" s="3"/>
      <c r="D94" s="3"/>
      <c r="E94" s="46"/>
      <c r="F94" s="3"/>
      <c r="G94" s="3"/>
      <c r="H94" s="3"/>
      <c r="I94" s="3"/>
    </row>
    <row r="95" spans="1:9" s="13" customFormat="1">
      <c r="A95" s="3"/>
      <c r="B95" s="3"/>
      <c r="C95" s="3"/>
      <c r="D95" s="3"/>
      <c r="E95" s="46"/>
      <c r="F95" s="3"/>
      <c r="G95" s="3"/>
      <c r="H95" s="3"/>
      <c r="I95" s="3"/>
    </row>
    <row r="96" spans="1:9" s="13" customFormat="1">
      <c r="A96" s="3"/>
      <c r="B96" s="3"/>
      <c r="C96" s="3"/>
      <c r="D96" s="3"/>
      <c r="E96" s="46"/>
      <c r="F96" s="3"/>
      <c r="G96" s="3"/>
      <c r="H96" s="3"/>
      <c r="I96" s="3"/>
    </row>
    <row r="97" spans="1:9" s="13" customFormat="1">
      <c r="A97" s="3"/>
      <c r="B97" s="3"/>
      <c r="C97" s="3"/>
      <c r="D97" s="3"/>
      <c r="E97" s="46"/>
      <c r="F97" s="3"/>
      <c r="G97" s="3"/>
      <c r="H97" s="3"/>
      <c r="I97" s="3"/>
    </row>
    <row r="98" spans="1:9" s="13" customFormat="1">
      <c r="A98" s="3"/>
      <c r="B98" s="3"/>
      <c r="C98" s="3"/>
      <c r="D98" s="3"/>
      <c r="E98" s="46"/>
      <c r="F98" s="3"/>
      <c r="G98" s="3"/>
      <c r="H98" s="3"/>
      <c r="I98" s="3"/>
    </row>
    <row r="99" spans="1:9" s="13" customFormat="1">
      <c r="A99" s="3"/>
      <c r="B99" s="3"/>
      <c r="C99" s="3"/>
      <c r="D99" s="3"/>
      <c r="E99" s="46"/>
      <c r="F99" s="3"/>
      <c r="G99" s="3"/>
      <c r="H99" s="3"/>
      <c r="I99" s="3"/>
    </row>
    <row r="100" spans="1:9" s="13" customFormat="1">
      <c r="A100" s="3"/>
      <c r="B100" s="3"/>
      <c r="C100" s="3"/>
      <c r="D100" s="3"/>
      <c r="E100" s="46"/>
      <c r="F100" s="3"/>
      <c r="G100" s="3"/>
      <c r="H100" s="3"/>
      <c r="I100" s="3"/>
    </row>
    <row r="101" spans="1:9" s="13" customFormat="1">
      <c r="A101" s="3"/>
      <c r="B101" s="3"/>
      <c r="C101" s="3"/>
      <c r="D101" s="3"/>
      <c r="E101" s="46"/>
      <c r="F101" s="3"/>
      <c r="G101" s="3"/>
      <c r="H101" s="3"/>
      <c r="I101" s="3"/>
    </row>
    <row r="102" spans="1:9" s="13" customFormat="1">
      <c r="A102" s="3"/>
      <c r="B102" s="3"/>
      <c r="C102" s="3"/>
      <c r="D102" s="3"/>
      <c r="E102" s="46"/>
      <c r="F102" s="3"/>
      <c r="G102" s="3"/>
      <c r="H102" s="3"/>
      <c r="I102" s="3"/>
    </row>
    <row r="103" spans="1:9" s="13" customFormat="1">
      <c r="A103" s="3"/>
      <c r="B103" s="3"/>
      <c r="C103" s="3"/>
      <c r="D103" s="3"/>
      <c r="E103" s="46"/>
      <c r="F103" s="3"/>
      <c r="G103" s="3"/>
      <c r="H103" s="3"/>
      <c r="I103" s="3"/>
    </row>
    <row r="104" spans="1:9" s="13" customFormat="1">
      <c r="A104" s="3"/>
      <c r="B104" s="3"/>
      <c r="C104" s="3"/>
      <c r="D104" s="3"/>
      <c r="E104" s="46"/>
      <c r="F104" s="3"/>
      <c r="G104" s="3"/>
      <c r="H104" s="3"/>
      <c r="I104" s="3"/>
    </row>
    <row r="105" spans="1:9" s="13" customFormat="1">
      <c r="A105" s="3"/>
      <c r="B105" s="3"/>
      <c r="C105" s="3"/>
      <c r="D105" s="3"/>
      <c r="E105" s="46"/>
      <c r="F105" s="3"/>
      <c r="G105" s="3"/>
      <c r="H105" s="3"/>
      <c r="I105" s="3"/>
    </row>
    <row r="106" spans="1:9" s="13" customFormat="1">
      <c r="A106" s="3"/>
      <c r="B106" s="3"/>
      <c r="C106" s="3"/>
      <c r="D106" s="3"/>
      <c r="E106" s="46"/>
      <c r="F106" s="3"/>
      <c r="G106" s="3"/>
      <c r="H106" s="3"/>
      <c r="I106" s="3"/>
    </row>
    <row r="107" spans="1:9" s="13" customFormat="1">
      <c r="A107" s="3"/>
      <c r="B107" s="3"/>
      <c r="C107" s="3"/>
      <c r="D107" s="3"/>
      <c r="E107" s="46"/>
      <c r="F107" s="3"/>
      <c r="G107" s="3"/>
      <c r="H107" s="3"/>
      <c r="I107" s="3"/>
    </row>
    <row r="108" spans="1:9" s="13" customFormat="1">
      <c r="A108" s="3"/>
      <c r="B108" s="3"/>
      <c r="C108" s="3"/>
      <c r="D108" s="3"/>
      <c r="E108" s="46"/>
      <c r="F108" s="3"/>
      <c r="G108" s="3"/>
      <c r="H108" s="3"/>
      <c r="I108" s="3"/>
    </row>
    <row r="109" spans="1:9" s="13" customFormat="1">
      <c r="A109" s="3"/>
      <c r="B109" s="3"/>
      <c r="C109" s="3"/>
      <c r="D109" s="3"/>
      <c r="E109" s="46"/>
      <c r="F109" s="3"/>
      <c r="G109" s="3"/>
      <c r="H109" s="3"/>
      <c r="I109" s="3"/>
    </row>
    <row r="110" spans="1:9" s="13" customFormat="1">
      <c r="A110" s="3"/>
      <c r="B110" s="3"/>
      <c r="C110" s="3"/>
      <c r="D110" s="3"/>
      <c r="E110" s="46"/>
      <c r="F110" s="3"/>
      <c r="G110" s="3"/>
      <c r="H110" s="3"/>
      <c r="I110" s="3"/>
    </row>
    <row r="111" spans="1:9" s="13" customFormat="1">
      <c r="A111" s="3"/>
      <c r="B111" s="3"/>
      <c r="C111" s="3"/>
      <c r="D111" s="3"/>
      <c r="E111" s="46"/>
      <c r="F111" s="3"/>
      <c r="G111" s="3"/>
      <c r="H111" s="3"/>
      <c r="I111" s="3"/>
    </row>
    <row r="112" spans="1:9" s="13" customFormat="1">
      <c r="A112" s="3"/>
      <c r="B112" s="3"/>
      <c r="C112" s="3"/>
      <c r="D112" s="3"/>
      <c r="E112" s="46"/>
      <c r="F112" s="3"/>
      <c r="G112" s="3"/>
      <c r="H112" s="3"/>
      <c r="I112" s="3"/>
    </row>
    <row r="113" spans="1:9" s="13" customFormat="1">
      <c r="A113" s="3"/>
      <c r="B113" s="3"/>
      <c r="C113" s="3"/>
      <c r="D113" s="3"/>
      <c r="E113" s="46"/>
      <c r="F113" s="3"/>
      <c r="G113" s="3"/>
      <c r="H113" s="3"/>
      <c r="I113" s="3"/>
    </row>
    <row r="114" spans="1:9" s="13" customFormat="1">
      <c r="A114" s="3"/>
      <c r="B114" s="3"/>
      <c r="C114" s="3"/>
      <c r="D114" s="3"/>
      <c r="E114" s="46"/>
      <c r="F114" s="3"/>
      <c r="G114" s="3"/>
      <c r="H114" s="3"/>
      <c r="I114" s="3"/>
    </row>
    <row r="115" spans="1:9" s="13" customFormat="1">
      <c r="A115" s="3"/>
      <c r="B115" s="3"/>
      <c r="C115" s="3"/>
      <c r="D115" s="3"/>
      <c r="E115" s="46"/>
      <c r="F115" s="3"/>
      <c r="G115" s="3"/>
      <c r="H115" s="3"/>
      <c r="I115" s="3"/>
    </row>
    <row r="116" spans="1:9" s="13" customFormat="1">
      <c r="A116" s="3"/>
      <c r="B116" s="3"/>
      <c r="C116" s="3"/>
      <c r="D116" s="3"/>
      <c r="E116" s="46"/>
      <c r="F116" s="3"/>
      <c r="G116" s="3"/>
      <c r="H116" s="3"/>
      <c r="I116" s="3"/>
    </row>
    <row r="117" spans="1:9" s="13" customFormat="1">
      <c r="A117" s="3"/>
      <c r="B117" s="3"/>
      <c r="C117" s="3"/>
      <c r="D117" s="3"/>
      <c r="E117" s="46"/>
      <c r="F117" s="3"/>
      <c r="G117" s="3"/>
      <c r="H117" s="3"/>
      <c r="I117" s="3"/>
    </row>
    <row r="118" spans="1:9" s="13" customFormat="1">
      <c r="A118" s="3"/>
      <c r="B118" s="3"/>
      <c r="C118" s="3"/>
      <c r="D118" s="3"/>
      <c r="E118" s="46"/>
      <c r="F118" s="3"/>
      <c r="G118" s="3"/>
      <c r="H118" s="3"/>
      <c r="I118" s="3"/>
    </row>
    <row r="119" spans="1:9" s="13" customFormat="1">
      <c r="A119" s="3"/>
      <c r="B119" s="3"/>
      <c r="C119" s="3"/>
      <c r="D119" s="3"/>
      <c r="E119" s="46"/>
      <c r="F119" s="3"/>
      <c r="G119" s="3"/>
      <c r="H119" s="3"/>
      <c r="I119" s="3"/>
    </row>
    <row r="120" spans="1:9" s="13" customFormat="1">
      <c r="A120" s="3"/>
      <c r="B120" s="3"/>
      <c r="C120" s="3"/>
      <c r="D120" s="3"/>
      <c r="E120" s="46"/>
      <c r="F120" s="3"/>
      <c r="G120" s="3"/>
      <c r="H120" s="3"/>
      <c r="I120" s="3"/>
    </row>
  </sheetData>
  <mergeCells count="2">
    <mergeCell ref="A2:D2"/>
    <mergeCell ref="B24:D24"/>
  </mergeCells>
  <pageMargins left="0.87" right="0.14000000000000001" top="0.43" bottom="0.09" header="0.16" footer="0.09"/>
  <pageSetup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0"/>
  <sheetViews>
    <sheetView topLeftCell="A4" workbookViewId="0"/>
  </sheetViews>
  <sheetFormatPr defaultRowHeight="12.75"/>
  <cols>
    <col min="1" max="1" width="42.140625" style="3" customWidth="1"/>
    <col min="2" max="2" width="17" style="3" customWidth="1"/>
    <col min="3" max="3" width="39.7109375" style="3" customWidth="1"/>
    <col min="4" max="4" width="18.28515625" style="3" customWidth="1"/>
    <col min="5" max="5" width="9.140625" style="46"/>
    <col min="6" max="16384" width="9.140625" style="3"/>
  </cols>
  <sheetData>
    <row r="1" spans="1:9" ht="14.25">
      <c r="A1" s="2"/>
      <c r="B1" s="2"/>
      <c r="C1" s="2"/>
      <c r="D1" s="2"/>
      <c r="E1" s="8"/>
      <c r="F1" s="2"/>
      <c r="G1" s="2"/>
      <c r="H1" s="2"/>
      <c r="I1" s="2"/>
    </row>
    <row r="2" spans="1:9" ht="23.25" customHeight="1">
      <c r="A2" s="152" t="s">
        <v>153</v>
      </c>
      <c r="B2" s="152"/>
      <c r="C2" s="152"/>
      <c r="D2" s="152"/>
      <c r="E2" s="8"/>
      <c r="F2" s="2"/>
      <c r="G2" s="2"/>
      <c r="H2" s="2"/>
      <c r="I2" s="2"/>
    </row>
    <row r="3" spans="1:9" ht="15.75">
      <c r="A3" s="1"/>
      <c r="B3" s="1"/>
      <c r="C3" s="2"/>
      <c r="D3" s="2"/>
      <c r="E3" s="8"/>
      <c r="F3" s="2"/>
      <c r="G3" s="2"/>
      <c r="H3" s="2"/>
      <c r="I3" s="2"/>
    </row>
    <row r="4" spans="1:9" ht="15.75">
      <c r="A4" s="11" t="s">
        <v>6</v>
      </c>
      <c r="B4" s="11" t="s">
        <v>64</v>
      </c>
      <c r="C4" s="11" t="s">
        <v>6</v>
      </c>
      <c r="D4" s="11" t="s">
        <v>64</v>
      </c>
      <c r="E4" s="8"/>
      <c r="F4" s="2"/>
      <c r="G4" s="2"/>
      <c r="H4" s="2"/>
      <c r="I4" s="2"/>
    </row>
    <row r="5" spans="1:9" ht="15.75">
      <c r="A5" s="39">
        <v>1</v>
      </c>
      <c r="B5" s="39">
        <v>2</v>
      </c>
      <c r="C5" s="39">
        <v>3</v>
      </c>
      <c r="D5" s="39">
        <v>4</v>
      </c>
      <c r="E5" s="8"/>
      <c r="F5" s="2"/>
      <c r="G5" s="2"/>
      <c r="H5" s="2"/>
      <c r="I5" s="2"/>
    </row>
    <row r="6" spans="1:9" ht="15.75">
      <c r="A6" s="40" t="s">
        <v>19</v>
      </c>
      <c r="B6" s="41">
        <f t="shared" ref="B6" si="0">B7+B19+B17</f>
        <v>108143908</v>
      </c>
      <c r="C6" s="40" t="s">
        <v>73</v>
      </c>
      <c r="D6" s="42">
        <f>D7+D8+D18</f>
        <v>62333600</v>
      </c>
      <c r="E6" s="8"/>
      <c r="F6" s="2"/>
      <c r="G6" s="2"/>
      <c r="H6" s="2"/>
      <c r="I6" s="2"/>
    </row>
    <row r="7" spans="1:9" s="10" customFormat="1" ht="15.75">
      <c r="A7" s="19" t="s">
        <v>9</v>
      </c>
      <c r="B7" s="26">
        <f>SUM(B8:B16)</f>
        <v>108111449</v>
      </c>
      <c r="C7" s="19" t="s">
        <v>1</v>
      </c>
      <c r="D7" s="19"/>
      <c r="E7" s="45"/>
      <c r="F7" s="9"/>
      <c r="G7" s="9"/>
      <c r="H7" s="9"/>
      <c r="I7" s="9"/>
    </row>
    <row r="8" spans="1:9" ht="15.75">
      <c r="A8" s="49" t="s">
        <v>29</v>
      </c>
      <c r="B8" s="66"/>
      <c r="C8" s="19" t="s">
        <v>46</v>
      </c>
      <c r="D8" s="26">
        <f>SUM(D9:D17)</f>
        <v>28496100</v>
      </c>
      <c r="E8" s="8"/>
      <c r="F8" s="2"/>
      <c r="G8" s="2"/>
      <c r="H8" s="2"/>
      <c r="I8" s="2"/>
    </row>
    <row r="9" spans="1:9" ht="14.25">
      <c r="A9" s="51" t="s">
        <v>30</v>
      </c>
      <c r="B9" s="67">
        <v>36927049</v>
      </c>
      <c r="C9" s="49" t="s">
        <v>52</v>
      </c>
      <c r="D9" s="63">
        <f>64020+2904000</f>
        <v>2968020</v>
      </c>
      <c r="E9" s="8"/>
      <c r="F9" s="2"/>
      <c r="G9" s="2"/>
      <c r="H9" s="2"/>
      <c r="I9" s="2"/>
    </row>
    <row r="10" spans="1:9" ht="14.25">
      <c r="A10" s="51" t="s">
        <v>32</v>
      </c>
      <c r="B10" s="67"/>
      <c r="C10" s="49" t="s">
        <v>53</v>
      </c>
      <c r="D10" s="64"/>
      <c r="E10" s="8"/>
      <c r="F10" s="2"/>
      <c r="G10" s="2"/>
      <c r="H10" s="2"/>
      <c r="I10" s="2"/>
    </row>
    <row r="11" spans="1:9" ht="14.25">
      <c r="A11" s="51" t="s">
        <v>45</v>
      </c>
      <c r="B11" s="67">
        <v>22413400</v>
      </c>
      <c r="C11" s="49" t="s">
        <v>54</v>
      </c>
      <c r="D11" s="64">
        <v>3766080</v>
      </c>
      <c r="E11" s="8"/>
      <c r="F11" s="2"/>
      <c r="G11" s="2"/>
      <c r="H11" s="2"/>
      <c r="I11" s="2"/>
    </row>
    <row r="12" spans="1:9" ht="14.25">
      <c r="A12" s="51" t="s">
        <v>33</v>
      </c>
      <c r="B12" s="67">
        <v>21560000</v>
      </c>
      <c r="C12" s="49" t="s">
        <v>34</v>
      </c>
      <c r="D12" s="64"/>
      <c r="E12" s="8"/>
      <c r="F12" s="2"/>
      <c r="G12" s="2"/>
      <c r="H12" s="2"/>
      <c r="I12" s="2"/>
    </row>
    <row r="13" spans="1:9" ht="14.25">
      <c r="A13" s="51" t="s">
        <v>31</v>
      </c>
      <c r="B13" s="67"/>
      <c r="C13" s="49" t="s">
        <v>35</v>
      </c>
      <c r="D13" s="64"/>
      <c r="E13" s="8"/>
      <c r="F13" s="2"/>
      <c r="G13" s="2"/>
      <c r="H13" s="2"/>
      <c r="I13" s="2"/>
    </row>
    <row r="14" spans="1:9" ht="14.25">
      <c r="A14" s="51" t="s">
        <v>36</v>
      </c>
      <c r="B14" s="67">
        <f>25000000+2211000</f>
        <v>27211000</v>
      </c>
      <c r="C14" s="49" t="s">
        <v>37</v>
      </c>
      <c r="D14" s="64">
        <f>2112000+7650000+6500000</f>
        <v>16262000</v>
      </c>
      <c r="E14" s="8"/>
      <c r="F14" s="2"/>
      <c r="G14" s="2"/>
      <c r="H14" s="2"/>
      <c r="I14" s="2"/>
    </row>
    <row r="15" spans="1:9" ht="14.25">
      <c r="A15" s="51" t="s">
        <v>58</v>
      </c>
      <c r="B15" s="67"/>
      <c r="C15" s="49" t="s">
        <v>57</v>
      </c>
      <c r="D15" s="64"/>
      <c r="E15" s="8"/>
      <c r="F15" s="2"/>
      <c r="G15" s="2"/>
      <c r="H15" s="2"/>
      <c r="I15" s="2"/>
    </row>
    <row r="16" spans="1:9" ht="14.25">
      <c r="A16" s="51" t="s">
        <v>79</v>
      </c>
      <c r="B16" s="67"/>
      <c r="C16" s="49" t="s">
        <v>80</v>
      </c>
      <c r="D16" s="64"/>
      <c r="E16" s="8"/>
      <c r="F16" s="2"/>
      <c r="G16" s="2"/>
      <c r="H16" s="2"/>
      <c r="I16" s="2"/>
    </row>
    <row r="17" spans="1:9" s="10" customFormat="1" ht="15.75">
      <c r="A17" s="19" t="s">
        <v>40</v>
      </c>
      <c r="B17" s="26">
        <f t="shared" ref="B17" si="1">SUM(B18:B18)</f>
        <v>0</v>
      </c>
      <c r="C17" s="49" t="s">
        <v>0</v>
      </c>
      <c r="D17" s="63">
        <v>5500000</v>
      </c>
      <c r="E17" s="45"/>
      <c r="F17" s="9"/>
      <c r="G17" s="9"/>
      <c r="H17" s="9"/>
    </row>
    <row r="18" spans="1:9" ht="15.75">
      <c r="A18" s="17" t="s">
        <v>20</v>
      </c>
      <c r="B18" s="17"/>
      <c r="C18" s="19" t="s">
        <v>72</v>
      </c>
      <c r="D18" s="26">
        <f>SUM(D19:D23)</f>
        <v>33837500</v>
      </c>
      <c r="E18" s="8"/>
      <c r="F18" s="2"/>
      <c r="G18" s="2"/>
      <c r="H18" s="2"/>
      <c r="I18" s="2"/>
    </row>
    <row r="19" spans="1:9" s="10" customFormat="1" ht="15.75">
      <c r="A19" s="19" t="s">
        <v>41</v>
      </c>
      <c r="B19" s="61">
        <f>'SCIC-Nam 2015'!G19</f>
        <v>32459</v>
      </c>
      <c r="C19" s="17" t="s">
        <v>26</v>
      </c>
      <c r="D19" s="60">
        <v>1530000</v>
      </c>
      <c r="E19" s="45"/>
      <c r="F19" s="9"/>
      <c r="G19" s="9"/>
      <c r="H19" s="9"/>
      <c r="I19" s="9"/>
    </row>
    <row r="20" spans="1:9" ht="14.25">
      <c r="A20" s="43"/>
      <c r="B20" s="43"/>
      <c r="C20" s="17" t="s">
        <v>38</v>
      </c>
      <c r="D20" s="60">
        <v>8609000</v>
      </c>
      <c r="E20" s="8"/>
      <c r="F20" s="2"/>
      <c r="G20" s="2"/>
      <c r="H20" s="2"/>
      <c r="I20" s="2"/>
    </row>
    <row r="21" spans="1:9" s="10" customFormat="1" ht="14.25">
      <c r="A21" s="29"/>
      <c r="B21" s="29"/>
      <c r="C21" s="17" t="s">
        <v>39</v>
      </c>
      <c r="D21" s="60"/>
      <c r="E21" s="45"/>
      <c r="F21" s="9"/>
      <c r="G21" s="9"/>
      <c r="H21" s="9"/>
      <c r="I21" s="9"/>
    </row>
    <row r="22" spans="1:9" s="10" customFormat="1" ht="14.25">
      <c r="A22" s="29"/>
      <c r="B22" s="29"/>
      <c r="C22" s="17" t="s">
        <v>14</v>
      </c>
      <c r="D22" s="60">
        <v>38500</v>
      </c>
      <c r="E22" s="45"/>
      <c r="F22" s="9"/>
      <c r="G22" s="9"/>
      <c r="H22" s="9"/>
      <c r="I22" s="9"/>
    </row>
    <row r="23" spans="1:9" ht="14.25">
      <c r="A23" s="44"/>
      <c r="B23" s="44"/>
      <c r="C23" s="30" t="s">
        <v>0</v>
      </c>
      <c r="D23" s="60">
        <v>23660000</v>
      </c>
      <c r="E23" s="8"/>
      <c r="F23" s="2"/>
      <c r="G23" s="2"/>
      <c r="H23" s="2"/>
      <c r="I23" s="2"/>
    </row>
    <row r="24" spans="1:9" s="6" customFormat="1" ht="17.25">
      <c r="A24" s="31" t="s">
        <v>69</v>
      </c>
      <c r="B24" s="153">
        <f>B6-D6</f>
        <v>45810308</v>
      </c>
      <c r="C24" s="153"/>
      <c r="D24" s="153"/>
      <c r="E24" s="21"/>
      <c r="F24" s="5"/>
      <c r="G24" s="5"/>
      <c r="H24" s="5"/>
      <c r="I24" s="5"/>
    </row>
    <row r="25" spans="1:9" ht="15.75">
      <c r="A25" s="4"/>
      <c r="B25" s="4"/>
    </row>
    <row r="26" spans="1:9" ht="15.75">
      <c r="A26" s="4"/>
      <c r="B26" s="4"/>
    </row>
    <row r="27" spans="1:9" s="13" customFormat="1">
      <c r="A27" s="3"/>
      <c r="B27" s="3"/>
      <c r="C27" s="3"/>
      <c r="D27" s="3"/>
      <c r="E27" s="46"/>
      <c r="F27" s="3"/>
      <c r="G27" s="3"/>
      <c r="H27" s="3"/>
      <c r="I27" s="3"/>
    </row>
    <row r="28" spans="1:9" s="13" customFormat="1">
      <c r="A28" s="3"/>
      <c r="B28" s="3"/>
      <c r="C28" s="3"/>
      <c r="D28" s="3"/>
      <c r="E28" s="46"/>
      <c r="F28" s="3"/>
      <c r="G28" s="3"/>
      <c r="H28" s="3"/>
      <c r="I28" s="3"/>
    </row>
    <row r="29" spans="1:9" s="13" customFormat="1">
      <c r="A29" s="3"/>
      <c r="B29" s="3"/>
      <c r="C29" s="3"/>
      <c r="D29" s="3"/>
      <c r="E29" s="46"/>
      <c r="F29" s="3"/>
      <c r="G29" s="3"/>
      <c r="H29" s="3"/>
      <c r="I29" s="3"/>
    </row>
    <row r="30" spans="1:9" s="13" customFormat="1">
      <c r="A30" s="3"/>
      <c r="B30" s="3"/>
      <c r="C30" s="3"/>
      <c r="D30" s="3"/>
      <c r="E30" s="46"/>
      <c r="F30" s="3"/>
      <c r="G30" s="3"/>
      <c r="H30" s="3"/>
      <c r="I30" s="3"/>
    </row>
    <row r="31" spans="1:9" s="13" customFormat="1">
      <c r="A31" s="3"/>
      <c r="B31" s="3"/>
      <c r="C31" s="3"/>
      <c r="D31" s="3"/>
      <c r="E31" s="46"/>
      <c r="F31" s="3"/>
      <c r="G31" s="3"/>
      <c r="H31" s="3"/>
      <c r="I31" s="3"/>
    </row>
    <row r="32" spans="1:9" s="13" customFormat="1">
      <c r="A32" s="3"/>
      <c r="B32" s="3"/>
      <c r="C32" s="3"/>
      <c r="D32" s="3"/>
      <c r="E32" s="46"/>
      <c r="F32" s="3"/>
      <c r="G32" s="3"/>
      <c r="H32" s="3"/>
      <c r="I32" s="3"/>
    </row>
    <row r="33" spans="1:9" s="13" customFormat="1">
      <c r="A33" s="3"/>
      <c r="B33" s="3"/>
      <c r="C33" s="3"/>
      <c r="D33" s="3"/>
      <c r="E33" s="46"/>
      <c r="F33" s="3"/>
      <c r="G33" s="3"/>
      <c r="H33" s="3"/>
      <c r="I33" s="3"/>
    </row>
    <row r="34" spans="1:9" s="13" customFormat="1">
      <c r="A34" s="3"/>
      <c r="B34" s="3"/>
      <c r="C34" s="3"/>
      <c r="D34" s="3"/>
      <c r="E34" s="46"/>
      <c r="F34" s="3"/>
      <c r="G34" s="3"/>
      <c r="H34" s="3"/>
      <c r="I34" s="3"/>
    </row>
    <row r="35" spans="1:9" s="13" customFormat="1">
      <c r="A35" s="3"/>
      <c r="B35" s="3"/>
      <c r="C35" s="3"/>
      <c r="D35" s="3"/>
      <c r="E35" s="46"/>
      <c r="F35" s="3"/>
      <c r="G35" s="3"/>
      <c r="H35" s="3"/>
      <c r="I35" s="3"/>
    </row>
    <row r="36" spans="1:9" s="13" customFormat="1">
      <c r="A36" s="3"/>
      <c r="B36" s="3"/>
      <c r="C36" s="3"/>
      <c r="D36" s="3"/>
      <c r="E36" s="46"/>
      <c r="F36" s="3"/>
      <c r="G36" s="3"/>
      <c r="H36" s="3"/>
      <c r="I36" s="3"/>
    </row>
    <row r="37" spans="1:9" s="13" customFormat="1">
      <c r="A37" s="3"/>
      <c r="B37" s="3"/>
      <c r="C37" s="3"/>
      <c r="D37" s="3"/>
      <c r="E37" s="46"/>
      <c r="F37" s="3"/>
      <c r="G37" s="3"/>
      <c r="H37" s="3"/>
      <c r="I37" s="3"/>
    </row>
    <row r="38" spans="1:9" s="13" customFormat="1">
      <c r="A38" s="3"/>
      <c r="B38" s="3"/>
      <c r="C38" s="3"/>
      <c r="D38" s="3"/>
      <c r="E38" s="46"/>
      <c r="F38" s="3"/>
      <c r="G38" s="3"/>
      <c r="H38" s="3"/>
      <c r="I38" s="3"/>
    </row>
    <row r="39" spans="1:9" s="13" customFormat="1">
      <c r="A39" s="3"/>
      <c r="B39" s="3"/>
      <c r="C39" s="3"/>
      <c r="D39" s="3"/>
      <c r="E39" s="46"/>
      <c r="F39" s="3"/>
      <c r="G39" s="3"/>
      <c r="H39" s="3"/>
      <c r="I39" s="3"/>
    </row>
    <row r="40" spans="1:9" s="13" customFormat="1">
      <c r="A40" s="3"/>
      <c r="B40" s="3"/>
      <c r="C40" s="3"/>
      <c r="D40" s="3"/>
      <c r="E40" s="46"/>
      <c r="F40" s="3"/>
      <c r="G40" s="3"/>
      <c r="H40" s="3"/>
      <c r="I40" s="3"/>
    </row>
    <row r="41" spans="1:9" s="13" customFormat="1">
      <c r="A41" s="3"/>
      <c r="B41" s="3"/>
      <c r="C41" s="3"/>
      <c r="D41" s="3"/>
      <c r="E41" s="46"/>
      <c r="F41" s="3"/>
      <c r="G41" s="3"/>
      <c r="H41" s="3"/>
      <c r="I41" s="3"/>
    </row>
    <row r="42" spans="1:9" s="13" customFormat="1">
      <c r="A42" s="3"/>
      <c r="B42" s="3"/>
      <c r="C42" s="3"/>
      <c r="D42" s="3"/>
      <c r="E42" s="46"/>
      <c r="F42" s="3"/>
      <c r="G42" s="3"/>
      <c r="H42" s="3"/>
      <c r="I42" s="3"/>
    </row>
    <row r="43" spans="1:9" s="13" customFormat="1">
      <c r="A43" s="3"/>
      <c r="B43" s="3"/>
      <c r="C43" s="3"/>
      <c r="D43" s="3"/>
      <c r="E43" s="46"/>
      <c r="F43" s="3"/>
      <c r="G43" s="3"/>
      <c r="H43" s="3"/>
      <c r="I43" s="3"/>
    </row>
    <row r="44" spans="1:9" s="13" customFormat="1">
      <c r="A44" s="3"/>
      <c r="B44" s="3"/>
      <c r="C44" s="3"/>
      <c r="D44" s="3"/>
      <c r="E44" s="46"/>
      <c r="F44" s="3"/>
      <c r="G44" s="3"/>
      <c r="H44" s="3"/>
      <c r="I44" s="3"/>
    </row>
    <row r="45" spans="1:9" s="13" customFormat="1">
      <c r="A45" s="3"/>
      <c r="B45" s="3"/>
      <c r="C45" s="3"/>
      <c r="D45" s="3"/>
      <c r="E45" s="46"/>
      <c r="F45" s="3"/>
      <c r="G45" s="3"/>
      <c r="H45" s="3"/>
      <c r="I45" s="3"/>
    </row>
    <row r="46" spans="1:9" s="13" customFormat="1">
      <c r="A46" s="3"/>
      <c r="B46" s="3"/>
      <c r="C46" s="3"/>
      <c r="D46" s="3"/>
      <c r="E46" s="46"/>
      <c r="F46" s="3"/>
      <c r="G46" s="3"/>
      <c r="H46" s="3"/>
      <c r="I46" s="3"/>
    </row>
    <row r="47" spans="1:9" s="13" customFormat="1">
      <c r="A47" s="3"/>
      <c r="B47" s="3"/>
      <c r="C47" s="3"/>
      <c r="D47" s="3"/>
      <c r="E47" s="46"/>
      <c r="F47" s="3"/>
      <c r="G47" s="3"/>
      <c r="H47" s="3"/>
      <c r="I47" s="3"/>
    </row>
    <row r="48" spans="1:9" s="13" customFormat="1">
      <c r="A48" s="3"/>
      <c r="B48" s="3"/>
      <c r="C48" s="3"/>
      <c r="D48" s="3"/>
      <c r="E48" s="46"/>
      <c r="F48" s="3"/>
      <c r="G48" s="3"/>
      <c r="H48" s="3"/>
      <c r="I48" s="3"/>
    </row>
    <row r="49" spans="1:9" s="13" customFormat="1">
      <c r="A49" s="3"/>
      <c r="B49" s="3"/>
      <c r="C49" s="3"/>
      <c r="D49" s="3"/>
      <c r="E49" s="46"/>
      <c r="F49" s="3"/>
      <c r="G49" s="3"/>
      <c r="H49" s="3"/>
      <c r="I49" s="3"/>
    </row>
    <row r="50" spans="1:9" s="13" customFormat="1">
      <c r="A50" s="3"/>
      <c r="B50" s="3"/>
      <c r="C50" s="3"/>
      <c r="D50" s="3"/>
      <c r="E50" s="46"/>
      <c r="F50" s="3"/>
      <c r="G50" s="3"/>
      <c r="H50" s="3"/>
      <c r="I50" s="3"/>
    </row>
    <row r="51" spans="1:9" s="13" customFormat="1">
      <c r="A51" s="3"/>
      <c r="B51" s="3"/>
      <c r="C51" s="3"/>
      <c r="D51" s="3"/>
      <c r="E51" s="46"/>
      <c r="F51" s="3"/>
      <c r="G51" s="3"/>
      <c r="H51" s="3"/>
      <c r="I51" s="3"/>
    </row>
    <row r="52" spans="1:9" s="13" customFormat="1">
      <c r="A52" s="3"/>
      <c r="B52" s="3"/>
      <c r="C52" s="3"/>
      <c r="D52" s="3"/>
      <c r="E52" s="46"/>
      <c r="F52" s="3"/>
      <c r="G52" s="3"/>
      <c r="H52" s="3"/>
      <c r="I52" s="3"/>
    </row>
    <row r="53" spans="1:9" s="13" customFormat="1">
      <c r="A53" s="3"/>
      <c r="B53" s="3"/>
      <c r="C53" s="3"/>
      <c r="D53" s="3"/>
      <c r="E53" s="46"/>
      <c r="F53" s="3"/>
      <c r="G53" s="3"/>
      <c r="H53" s="3"/>
      <c r="I53" s="3"/>
    </row>
    <row r="54" spans="1:9" s="13" customFormat="1">
      <c r="A54" s="3"/>
      <c r="B54" s="3"/>
      <c r="C54" s="3"/>
      <c r="D54" s="3"/>
      <c r="E54" s="46"/>
      <c r="F54" s="3"/>
      <c r="G54" s="3"/>
      <c r="H54" s="3"/>
      <c r="I54" s="3"/>
    </row>
    <row r="55" spans="1:9" s="13" customFormat="1">
      <c r="A55" s="3"/>
      <c r="B55" s="3"/>
      <c r="C55" s="3"/>
      <c r="D55" s="3"/>
      <c r="E55" s="46"/>
      <c r="F55" s="3"/>
      <c r="G55" s="3"/>
      <c r="H55" s="3"/>
      <c r="I55" s="3"/>
    </row>
    <row r="56" spans="1:9" s="13" customFormat="1">
      <c r="A56" s="3"/>
      <c r="B56" s="3"/>
      <c r="C56" s="3"/>
      <c r="D56" s="3"/>
      <c r="E56" s="46"/>
      <c r="F56" s="3"/>
      <c r="G56" s="3"/>
      <c r="H56" s="3"/>
      <c r="I56" s="3"/>
    </row>
    <row r="57" spans="1:9" s="13" customFormat="1">
      <c r="A57" s="3"/>
      <c r="B57" s="3"/>
      <c r="C57" s="3"/>
      <c r="D57" s="3"/>
      <c r="E57" s="46"/>
      <c r="F57" s="3"/>
      <c r="G57" s="3"/>
      <c r="H57" s="3"/>
      <c r="I57" s="3"/>
    </row>
    <row r="58" spans="1:9" s="13" customFormat="1">
      <c r="A58" s="3"/>
      <c r="B58" s="3"/>
      <c r="C58" s="3"/>
      <c r="D58" s="3"/>
      <c r="E58" s="46"/>
      <c r="F58" s="3"/>
      <c r="G58" s="3"/>
      <c r="H58" s="3"/>
      <c r="I58" s="3"/>
    </row>
    <row r="59" spans="1:9" s="13" customFormat="1">
      <c r="A59" s="3"/>
      <c r="B59" s="3"/>
      <c r="C59" s="3"/>
      <c r="D59" s="3"/>
      <c r="E59" s="46"/>
      <c r="F59" s="3"/>
      <c r="G59" s="3"/>
      <c r="H59" s="3"/>
      <c r="I59" s="3"/>
    </row>
    <row r="60" spans="1:9" s="13" customFormat="1">
      <c r="A60" s="3"/>
      <c r="B60" s="3"/>
      <c r="C60" s="3"/>
      <c r="D60" s="3"/>
      <c r="E60" s="46"/>
      <c r="F60" s="3"/>
      <c r="G60" s="3"/>
      <c r="H60" s="3"/>
      <c r="I60" s="3"/>
    </row>
    <row r="61" spans="1:9" s="13" customFormat="1">
      <c r="A61" s="3"/>
      <c r="B61" s="3"/>
      <c r="C61" s="3"/>
      <c r="D61" s="3"/>
      <c r="E61" s="46"/>
      <c r="F61" s="3"/>
      <c r="G61" s="3"/>
      <c r="H61" s="3"/>
      <c r="I61" s="3"/>
    </row>
    <row r="62" spans="1:9" s="13" customFormat="1">
      <c r="A62" s="3"/>
      <c r="B62" s="3"/>
      <c r="C62" s="3"/>
      <c r="D62" s="3"/>
      <c r="E62" s="46"/>
      <c r="F62" s="3"/>
      <c r="G62" s="3"/>
      <c r="H62" s="3"/>
      <c r="I62" s="3"/>
    </row>
    <row r="63" spans="1:9" s="13" customFormat="1">
      <c r="A63" s="3"/>
      <c r="B63" s="3"/>
      <c r="C63" s="3"/>
      <c r="D63" s="3"/>
      <c r="E63" s="46"/>
      <c r="F63" s="3"/>
      <c r="G63" s="3"/>
      <c r="H63" s="3"/>
      <c r="I63" s="3"/>
    </row>
    <row r="64" spans="1:9" s="13" customFormat="1">
      <c r="A64" s="3"/>
      <c r="B64" s="3"/>
      <c r="C64" s="3"/>
      <c r="D64" s="3"/>
      <c r="E64" s="46"/>
      <c r="F64" s="3"/>
      <c r="G64" s="3"/>
      <c r="H64" s="3"/>
      <c r="I64" s="3"/>
    </row>
    <row r="65" spans="1:9" s="13" customFormat="1">
      <c r="A65" s="3"/>
      <c r="B65" s="3"/>
      <c r="C65" s="3"/>
      <c r="D65" s="3"/>
      <c r="E65" s="46"/>
      <c r="F65" s="3"/>
      <c r="G65" s="3"/>
      <c r="H65" s="3"/>
      <c r="I65" s="3"/>
    </row>
    <row r="66" spans="1:9" s="13" customFormat="1">
      <c r="A66" s="3"/>
      <c r="B66" s="3"/>
      <c r="C66" s="3"/>
      <c r="D66" s="3"/>
      <c r="E66" s="46"/>
      <c r="F66" s="3"/>
      <c r="G66" s="3"/>
      <c r="H66" s="3"/>
      <c r="I66" s="3"/>
    </row>
    <row r="67" spans="1:9" s="13" customFormat="1">
      <c r="A67" s="3"/>
      <c r="B67" s="3"/>
      <c r="C67" s="3"/>
      <c r="D67" s="3"/>
      <c r="E67" s="46"/>
      <c r="F67" s="3"/>
      <c r="G67" s="3"/>
      <c r="H67" s="3"/>
      <c r="I67" s="3"/>
    </row>
    <row r="68" spans="1:9" s="13" customFormat="1">
      <c r="A68" s="3"/>
      <c r="B68" s="3"/>
      <c r="C68" s="3"/>
      <c r="D68" s="3"/>
      <c r="E68" s="46"/>
      <c r="F68" s="3"/>
      <c r="G68" s="3"/>
      <c r="H68" s="3"/>
      <c r="I68" s="3"/>
    </row>
    <row r="69" spans="1:9" s="13" customFormat="1">
      <c r="A69" s="3"/>
      <c r="B69" s="3"/>
      <c r="C69" s="3"/>
      <c r="D69" s="3"/>
      <c r="E69" s="46"/>
      <c r="F69" s="3"/>
      <c r="G69" s="3"/>
      <c r="H69" s="3"/>
      <c r="I69" s="3"/>
    </row>
    <row r="70" spans="1:9" s="13" customFormat="1">
      <c r="A70" s="3"/>
      <c r="B70" s="3"/>
      <c r="C70" s="3"/>
      <c r="D70" s="3"/>
      <c r="E70" s="46"/>
      <c r="F70" s="3"/>
      <c r="G70" s="3"/>
      <c r="H70" s="3"/>
      <c r="I70" s="3"/>
    </row>
    <row r="71" spans="1:9" s="13" customFormat="1">
      <c r="A71" s="3"/>
      <c r="B71" s="3"/>
      <c r="C71" s="3"/>
      <c r="D71" s="3"/>
      <c r="E71" s="46"/>
      <c r="F71" s="3"/>
      <c r="G71" s="3"/>
      <c r="H71" s="3"/>
      <c r="I71" s="3"/>
    </row>
    <row r="72" spans="1:9" s="13" customFormat="1">
      <c r="A72" s="3"/>
      <c r="B72" s="3"/>
      <c r="C72" s="3"/>
      <c r="D72" s="3"/>
      <c r="E72" s="46"/>
      <c r="F72" s="3"/>
      <c r="G72" s="3"/>
      <c r="H72" s="3"/>
      <c r="I72" s="3"/>
    </row>
    <row r="73" spans="1:9" s="13" customFormat="1">
      <c r="A73" s="3"/>
      <c r="B73" s="3"/>
      <c r="C73" s="3"/>
      <c r="D73" s="3"/>
      <c r="E73" s="46"/>
      <c r="F73" s="3"/>
      <c r="G73" s="3"/>
      <c r="H73" s="3"/>
      <c r="I73" s="3"/>
    </row>
    <row r="74" spans="1:9" s="13" customFormat="1">
      <c r="A74" s="3"/>
      <c r="B74" s="3"/>
      <c r="C74" s="3"/>
      <c r="D74" s="3"/>
      <c r="E74" s="46"/>
      <c r="F74" s="3"/>
      <c r="G74" s="3"/>
      <c r="H74" s="3"/>
      <c r="I74" s="3"/>
    </row>
    <row r="75" spans="1:9" s="13" customFormat="1">
      <c r="A75" s="3"/>
      <c r="B75" s="3"/>
      <c r="C75" s="3"/>
      <c r="D75" s="3"/>
      <c r="E75" s="46"/>
      <c r="F75" s="3"/>
      <c r="G75" s="3"/>
      <c r="H75" s="3"/>
      <c r="I75" s="3"/>
    </row>
    <row r="76" spans="1:9" s="13" customFormat="1">
      <c r="A76" s="3"/>
      <c r="B76" s="3"/>
      <c r="C76" s="3"/>
      <c r="D76" s="3"/>
      <c r="E76" s="46"/>
      <c r="F76" s="3"/>
      <c r="G76" s="3"/>
      <c r="H76" s="3"/>
      <c r="I76" s="3"/>
    </row>
    <row r="77" spans="1:9" s="13" customFormat="1">
      <c r="A77" s="3"/>
      <c r="B77" s="3"/>
      <c r="C77" s="3"/>
      <c r="D77" s="3"/>
      <c r="E77" s="46"/>
      <c r="F77" s="3"/>
      <c r="G77" s="3"/>
      <c r="H77" s="3"/>
      <c r="I77" s="3"/>
    </row>
    <row r="78" spans="1:9" s="13" customFormat="1">
      <c r="A78" s="3"/>
      <c r="B78" s="3"/>
      <c r="C78" s="3"/>
      <c r="D78" s="3"/>
      <c r="E78" s="46"/>
      <c r="F78" s="3"/>
      <c r="G78" s="3"/>
      <c r="H78" s="3"/>
      <c r="I78" s="3"/>
    </row>
    <row r="79" spans="1:9" s="13" customFormat="1">
      <c r="A79" s="3"/>
      <c r="B79" s="3"/>
      <c r="C79" s="3"/>
      <c r="D79" s="3"/>
      <c r="E79" s="46"/>
      <c r="F79" s="3"/>
      <c r="G79" s="3"/>
      <c r="H79" s="3"/>
      <c r="I79" s="3"/>
    </row>
    <row r="80" spans="1:9" s="13" customFormat="1">
      <c r="A80" s="3"/>
      <c r="B80" s="3"/>
      <c r="C80" s="3"/>
      <c r="D80" s="3"/>
      <c r="E80" s="46"/>
      <c r="F80" s="3"/>
      <c r="G80" s="3"/>
      <c r="H80" s="3"/>
      <c r="I80" s="3"/>
    </row>
    <row r="81" spans="1:9" s="13" customFormat="1">
      <c r="A81" s="3"/>
      <c r="B81" s="3"/>
      <c r="C81" s="3"/>
      <c r="D81" s="3"/>
      <c r="E81" s="46"/>
      <c r="F81" s="3"/>
      <c r="G81" s="3"/>
      <c r="H81" s="3"/>
      <c r="I81" s="3"/>
    </row>
    <row r="82" spans="1:9" s="13" customFormat="1">
      <c r="A82" s="3"/>
      <c r="B82" s="3"/>
      <c r="C82" s="3"/>
      <c r="D82" s="3"/>
      <c r="E82" s="46"/>
      <c r="F82" s="3"/>
      <c r="G82" s="3"/>
      <c r="H82" s="3"/>
      <c r="I82" s="3"/>
    </row>
    <row r="83" spans="1:9" s="13" customFormat="1">
      <c r="A83" s="3"/>
      <c r="B83" s="3"/>
      <c r="C83" s="3"/>
      <c r="D83" s="3"/>
      <c r="E83" s="46"/>
      <c r="F83" s="3"/>
      <c r="G83" s="3"/>
      <c r="H83" s="3"/>
      <c r="I83" s="3"/>
    </row>
    <row r="84" spans="1:9" s="13" customFormat="1">
      <c r="A84" s="3"/>
      <c r="B84" s="3"/>
      <c r="C84" s="3"/>
      <c r="D84" s="3"/>
      <c r="E84" s="46"/>
      <c r="F84" s="3"/>
      <c r="G84" s="3"/>
      <c r="H84" s="3"/>
      <c r="I84" s="3"/>
    </row>
    <row r="85" spans="1:9" s="13" customFormat="1">
      <c r="A85" s="3"/>
      <c r="B85" s="3"/>
      <c r="C85" s="3"/>
      <c r="D85" s="3"/>
      <c r="E85" s="46"/>
      <c r="F85" s="3"/>
      <c r="G85" s="3"/>
      <c r="H85" s="3"/>
      <c r="I85" s="3"/>
    </row>
    <row r="86" spans="1:9" s="13" customFormat="1">
      <c r="A86" s="3"/>
      <c r="B86" s="3"/>
      <c r="C86" s="3"/>
      <c r="D86" s="3"/>
      <c r="E86" s="46"/>
      <c r="F86" s="3"/>
      <c r="G86" s="3"/>
      <c r="H86" s="3"/>
      <c r="I86" s="3"/>
    </row>
    <row r="87" spans="1:9" s="13" customFormat="1">
      <c r="A87" s="3"/>
      <c r="B87" s="3"/>
      <c r="C87" s="3"/>
      <c r="D87" s="3"/>
      <c r="E87" s="46"/>
      <c r="F87" s="3"/>
      <c r="G87" s="3"/>
      <c r="H87" s="3"/>
      <c r="I87" s="3"/>
    </row>
    <row r="88" spans="1:9" s="13" customFormat="1">
      <c r="A88" s="3"/>
      <c r="B88" s="3"/>
      <c r="C88" s="3"/>
      <c r="D88" s="3"/>
      <c r="E88" s="46"/>
      <c r="F88" s="3"/>
      <c r="G88" s="3"/>
      <c r="H88" s="3"/>
      <c r="I88" s="3"/>
    </row>
    <row r="89" spans="1:9" s="13" customFormat="1">
      <c r="A89" s="3"/>
      <c r="B89" s="3"/>
      <c r="C89" s="3"/>
      <c r="D89" s="3"/>
      <c r="E89" s="46"/>
      <c r="F89" s="3"/>
      <c r="G89" s="3"/>
      <c r="H89" s="3"/>
      <c r="I89" s="3"/>
    </row>
    <row r="90" spans="1:9" s="13" customFormat="1">
      <c r="A90" s="3"/>
      <c r="B90" s="3"/>
      <c r="C90" s="3"/>
      <c r="D90" s="3"/>
      <c r="E90" s="46"/>
      <c r="F90" s="3"/>
      <c r="G90" s="3"/>
      <c r="H90" s="3"/>
      <c r="I90" s="3"/>
    </row>
    <row r="91" spans="1:9" s="13" customFormat="1">
      <c r="A91" s="3"/>
      <c r="B91" s="3"/>
      <c r="C91" s="3"/>
      <c r="D91" s="3"/>
      <c r="E91" s="46"/>
      <c r="F91" s="3"/>
      <c r="G91" s="3"/>
      <c r="H91" s="3"/>
      <c r="I91" s="3"/>
    </row>
    <row r="92" spans="1:9" s="13" customFormat="1">
      <c r="A92" s="3"/>
      <c r="B92" s="3"/>
      <c r="C92" s="3"/>
      <c r="D92" s="3"/>
      <c r="E92" s="46"/>
      <c r="F92" s="3"/>
      <c r="G92" s="3"/>
      <c r="H92" s="3"/>
      <c r="I92" s="3"/>
    </row>
    <row r="93" spans="1:9" s="13" customFormat="1">
      <c r="A93" s="3"/>
      <c r="B93" s="3"/>
      <c r="C93" s="3"/>
      <c r="D93" s="3"/>
      <c r="E93" s="46"/>
      <c r="F93" s="3"/>
      <c r="G93" s="3"/>
      <c r="H93" s="3"/>
      <c r="I93" s="3"/>
    </row>
    <row r="94" spans="1:9" s="13" customFormat="1">
      <c r="A94" s="3"/>
      <c r="B94" s="3"/>
      <c r="C94" s="3"/>
      <c r="D94" s="3"/>
      <c r="E94" s="46"/>
      <c r="F94" s="3"/>
      <c r="G94" s="3"/>
      <c r="H94" s="3"/>
      <c r="I94" s="3"/>
    </row>
    <row r="95" spans="1:9" s="13" customFormat="1">
      <c r="A95" s="3"/>
      <c r="B95" s="3"/>
      <c r="C95" s="3"/>
      <c r="D95" s="3"/>
      <c r="E95" s="46"/>
      <c r="F95" s="3"/>
      <c r="G95" s="3"/>
      <c r="H95" s="3"/>
      <c r="I95" s="3"/>
    </row>
    <row r="96" spans="1:9" s="13" customFormat="1">
      <c r="A96" s="3"/>
      <c r="B96" s="3"/>
      <c r="C96" s="3"/>
      <c r="D96" s="3"/>
      <c r="E96" s="46"/>
      <c r="F96" s="3"/>
      <c r="G96" s="3"/>
      <c r="H96" s="3"/>
      <c r="I96" s="3"/>
    </row>
    <row r="97" spans="1:9" s="13" customFormat="1">
      <c r="A97" s="3"/>
      <c r="B97" s="3"/>
      <c r="C97" s="3"/>
      <c r="D97" s="3"/>
      <c r="E97" s="46"/>
      <c r="F97" s="3"/>
      <c r="G97" s="3"/>
      <c r="H97" s="3"/>
      <c r="I97" s="3"/>
    </row>
    <row r="98" spans="1:9" s="13" customFormat="1">
      <c r="A98" s="3"/>
      <c r="B98" s="3"/>
      <c r="C98" s="3"/>
      <c r="D98" s="3"/>
      <c r="E98" s="46"/>
      <c r="F98" s="3"/>
      <c r="G98" s="3"/>
      <c r="H98" s="3"/>
      <c r="I98" s="3"/>
    </row>
    <row r="99" spans="1:9" s="13" customFormat="1">
      <c r="A99" s="3"/>
      <c r="B99" s="3"/>
      <c r="C99" s="3"/>
      <c r="D99" s="3"/>
      <c r="E99" s="46"/>
      <c r="F99" s="3"/>
      <c r="G99" s="3"/>
      <c r="H99" s="3"/>
      <c r="I99" s="3"/>
    </row>
    <row r="100" spans="1:9" s="13" customFormat="1">
      <c r="A100" s="3"/>
      <c r="B100" s="3"/>
      <c r="C100" s="3"/>
      <c r="D100" s="3"/>
      <c r="E100" s="46"/>
      <c r="F100" s="3"/>
      <c r="G100" s="3"/>
      <c r="H100" s="3"/>
      <c r="I100" s="3"/>
    </row>
    <row r="101" spans="1:9" s="13" customFormat="1">
      <c r="A101" s="3"/>
      <c r="B101" s="3"/>
      <c r="C101" s="3"/>
      <c r="D101" s="3"/>
      <c r="E101" s="46"/>
      <c r="F101" s="3"/>
      <c r="G101" s="3"/>
      <c r="H101" s="3"/>
      <c r="I101" s="3"/>
    </row>
    <row r="102" spans="1:9" s="13" customFormat="1">
      <c r="A102" s="3"/>
      <c r="B102" s="3"/>
      <c r="C102" s="3"/>
      <c r="D102" s="3"/>
      <c r="E102" s="46"/>
      <c r="F102" s="3"/>
      <c r="G102" s="3"/>
      <c r="H102" s="3"/>
      <c r="I102" s="3"/>
    </row>
    <row r="103" spans="1:9" s="13" customFormat="1">
      <c r="A103" s="3"/>
      <c r="B103" s="3"/>
      <c r="C103" s="3"/>
      <c r="D103" s="3"/>
      <c r="E103" s="46"/>
      <c r="F103" s="3"/>
      <c r="G103" s="3"/>
      <c r="H103" s="3"/>
      <c r="I103" s="3"/>
    </row>
    <row r="104" spans="1:9" s="13" customFormat="1">
      <c r="A104" s="3"/>
      <c r="B104" s="3"/>
      <c r="C104" s="3"/>
      <c r="D104" s="3"/>
      <c r="E104" s="46"/>
      <c r="F104" s="3"/>
      <c r="G104" s="3"/>
      <c r="H104" s="3"/>
      <c r="I104" s="3"/>
    </row>
    <row r="105" spans="1:9" s="13" customFormat="1">
      <c r="A105" s="3"/>
      <c r="B105" s="3"/>
      <c r="C105" s="3"/>
      <c r="D105" s="3"/>
      <c r="E105" s="46"/>
      <c r="F105" s="3"/>
      <c r="G105" s="3"/>
      <c r="H105" s="3"/>
      <c r="I105" s="3"/>
    </row>
    <row r="106" spans="1:9" s="13" customFormat="1">
      <c r="A106" s="3"/>
      <c r="B106" s="3"/>
      <c r="C106" s="3"/>
      <c r="D106" s="3"/>
      <c r="E106" s="46"/>
      <c r="F106" s="3"/>
      <c r="G106" s="3"/>
      <c r="H106" s="3"/>
      <c r="I106" s="3"/>
    </row>
    <row r="107" spans="1:9" s="13" customFormat="1">
      <c r="A107" s="3"/>
      <c r="B107" s="3"/>
      <c r="C107" s="3"/>
      <c r="D107" s="3"/>
      <c r="E107" s="46"/>
      <c r="F107" s="3"/>
      <c r="G107" s="3"/>
      <c r="H107" s="3"/>
      <c r="I107" s="3"/>
    </row>
    <row r="108" spans="1:9" s="13" customFormat="1">
      <c r="A108" s="3"/>
      <c r="B108" s="3"/>
      <c r="C108" s="3"/>
      <c r="D108" s="3"/>
      <c r="E108" s="46"/>
      <c r="F108" s="3"/>
      <c r="G108" s="3"/>
      <c r="H108" s="3"/>
      <c r="I108" s="3"/>
    </row>
    <row r="109" spans="1:9" s="13" customFormat="1">
      <c r="A109" s="3"/>
      <c r="B109" s="3"/>
      <c r="C109" s="3"/>
      <c r="D109" s="3"/>
      <c r="E109" s="46"/>
      <c r="F109" s="3"/>
      <c r="G109" s="3"/>
      <c r="H109" s="3"/>
      <c r="I109" s="3"/>
    </row>
    <row r="110" spans="1:9" s="13" customFormat="1">
      <c r="A110" s="3"/>
      <c r="B110" s="3"/>
      <c r="C110" s="3"/>
      <c r="D110" s="3"/>
      <c r="E110" s="46"/>
      <c r="F110" s="3"/>
      <c r="G110" s="3"/>
      <c r="H110" s="3"/>
      <c r="I110" s="3"/>
    </row>
    <row r="111" spans="1:9" s="13" customFormat="1">
      <c r="A111" s="3"/>
      <c r="B111" s="3"/>
      <c r="C111" s="3"/>
      <c r="D111" s="3"/>
      <c r="E111" s="46"/>
      <c r="F111" s="3"/>
      <c r="G111" s="3"/>
      <c r="H111" s="3"/>
      <c r="I111" s="3"/>
    </row>
    <row r="112" spans="1:9" s="13" customFormat="1">
      <c r="A112" s="3"/>
      <c r="B112" s="3"/>
      <c r="C112" s="3"/>
      <c r="D112" s="3"/>
      <c r="E112" s="46"/>
      <c r="F112" s="3"/>
      <c r="G112" s="3"/>
      <c r="H112" s="3"/>
      <c r="I112" s="3"/>
    </row>
    <row r="113" spans="1:9" s="13" customFormat="1">
      <c r="A113" s="3"/>
      <c r="B113" s="3"/>
      <c r="C113" s="3"/>
      <c r="D113" s="3"/>
      <c r="E113" s="46"/>
      <c r="F113" s="3"/>
      <c r="G113" s="3"/>
      <c r="H113" s="3"/>
      <c r="I113" s="3"/>
    </row>
    <row r="114" spans="1:9" s="13" customFormat="1">
      <c r="A114" s="3"/>
      <c r="B114" s="3"/>
      <c r="C114" s="3"/>
      <c r="D114" s="3"/>
      <c r="E114" s="46"/>
      <c r="F114" s="3"/>
      <c r="G114" s="3"/>
      <c r="H114" s="3"/>
      <c r="I114" s="3"/>
    </row>
    <row r="115" spans="1:9" s="13" customFormat="1">
      <c r="A115" s="3"/>
      <c r="B115" s="3"/>
      <c r="C115" s="3"/>
      <c r="D115" s="3"/>
      <c r="E115" s="46"/>
      <c r="F115" s="3"/>
      <c r="G115" s="3"/>
      <c r="H115" s="3"/>
      <c r="I115" s="3"/>
    </row>
    <row r="116" spans="1:9" s="13" customFormat="1">
      <c r="A116" s="3"/>
      <c r="B116" s="3"/>
      <c r="C116" s="3"/>
      <c r="D116" s="3"/>
      <c r="E116" s="46"/>
      <c r="F116" s="3"/>
      <c r="G116" s="3"/>
      <c r="H116" s="3"/>
      <c r="I116" s="3"/>
    </row>
    <row r="117" spans="1:9" s="13" customFormat="1">
      <c r="A117" s="3"/>
      <c r="B117" s="3"/>
      <c r="C117" s="3"/>
      <c r="D117" s="3"/>
      <c r="E117" s="46"/>
      <c r="F117" s="3"/>
      <c r="G117" s="3"/>
      <c r="H117" s="3"/>
      <c r="I117" s="3"/>
    </row>
    <row r="118" spans="1:9" s="13" customFormat="1">
      <c r="A118" s="3"/>
      <c r="B118" s="3"/>
      <c r="C118" s="3"/>
      <c r="D118" s="3"/>
      <c r="E118" s="46"/>
      <c r="F118" s="3"/>
      <c r="G118" s="3"/>
      <c r="H118" s="3"/>
      <c r="I118" s="3"/>
    </row>
    <row r="119" spans="1:9" s="13" customFormat="1">
      <c r="A119" s="3"/>
      <c r="B119" s="3"/>
      <c r="C119" s="3"/>
      <c r="D119" s="3"/>
      <c r="E119" s="46"/>
      <c r="F119" s="3"/>
      <c r="G119" s="3"/>
      <c r="H119" s="3"/>
      <c r="I119" s="3"/>
    </row>
    <row r="120" spans="1:9" s="13" customFormat="1">
      <c r="A120" s="3"/>
      <c r="B120" s="3"/>
      <c r="C120" s="3"/>
      <c r="D120" s="3"/>
      <c r="E120" s="46"/>
      <c r="F120" s="3"/>
      <c r="G120" s="3"/>
      <c r="H120" s="3"/>
      <c r="I120" s="3"/>
    </row>
  </sheetData>
  <mergeCells count="2">
    <mergeCell ref="A2:D2"/>
    <mergeCell ref="B24:D24"/>
  </mergeCells>
  <pageMargins left="0.87" right="0.14000000000000001" top="0.43" bottom="0.09" header="0.16" footer="0.09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13</vt:i4>
      </vt:variant>
    </vt:vector>
  </HeadingPairs>
  <TitlesOfParts>
    <vt:vector size="41" baseType="lpstr">
      <vt:lpstr>SCIC-Nam 2015</vt:lpstr>
      <vt:lpstr>DMC-Nam 2015</vt:lpstr>
      <vt:lpstr>Bang Tong hop tien vay 2015</vt:lpstr>
      <vt:lpstr>SCIC T1.15</vt:lpstr>
      <vt:lpstr>SCIC T2.15 </vt:lpstr>
      <vt:lpstr>SCIC T3.15</vt:lpstr>
      <vt:lpstr>SCIC T4.15</vt:lpstr>
      <vt:lpstr>SCIC T5.15</vt:lpstr>
      <vt:lpstr>SCIC T6.15</vt:lpstr>
      <vt:lpstr>SCIC T7.15</vt:lpstr>
      <vt:lpstr>SCIC T8.15</vt:lpstr>
      <vt:lpstr>SCIC T9.15</vt:lpstr>
      <vt:lpstr>SCIC T10.15</vt:lpstr>
      <vt:lpstr>SCIC T11.15</vt:lpstr>
      <vt:lpstr>DMC T1.15</vt:lpstr>
      <vt:lpstr>DMC T2.15</vt:lpstr>
      <vt:lpstr>DMC T3.15</vt:lpstr>
      <vt:lpstr>DMC T4.15</vt:lpstr>
      <vt:lpstr>DMC T5.15</vt:lpstr>
      <vt:lpstr>DMC T6.15</vt:lpstr>
      <vt:lpstr>DMC T7.15</vt:lpstr>
      <vt:lpstr>DMC T8.15</vt:lpstr>
      <vt:lpstr>DMC T9.15</vt:lpstr>
      <vt:lpstr>DMC T10.15</vt:lpstr>
      <vt:lpstr>DMC T11.15</vt:lpstr>
      <vt:lpstr>DMC T12.15</vt:lpstr>
      <vt:lpstr>Sheet6 (2)</vt:lpstr>
      <vt:lpstr>Sheet6</vt:lpstr>
      <vt:lpstr>'DMC-Nam 2015'!Print_Area</vt:lpstr>
      <vt:lpstr>'DMC T1.15'!Print_Titles</vt:lpstr>
      <vt:lpstr>'DMC T10.15'!Print_Titles</vt:lpstr>
      <vt:lpstr>'DMC T11.15'!Print_Titles</vt:lpstr>
      <vt:lpstr>'DMC T12.15'!Print_Titles</vt:lpstr>
      <vt:lpstr>'DMC T2.15'!Print_Titles</vt:lpstr>
      <vt:lpstr>'DMC T3.15'!Print_Titles</vt:lpstr>
      <vt:lpstr>'DMC T4.15'!Print_Titles</vt:lpstr>
      <vt:lpstr>'DMC T5.15'!Print_Titles</vt:lpstr>
      <vt:lpstr>'DMC T6.15'!Print_Titles</vt:lpstr>
      <vt:lpstr>'DMC T7.15'!Print_Titles</vt:lpstr>
      <vt:lpstr>'DMC T8.15'!Print_Titles</vt:lpstr>
      <vt:lpstr>'DMC T9.15'!Print_Titles</vt:lpstr>
    </vt:vector>
  </TitlesOfParts>
  <Company>NHG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iCARE</dc:creator>
  <cp:lastModifiedBy>Admin</cp:lastModifiedBy>
  <cp:lastPrinted>2015-12-21T07:53:10Z</cp:lastPrinted>
  <dcterms:created xsi:type="dcterms:W3CDTF">2012-10-19T03:38:33Z</dcterms:created>
  <dcterms:modified xsi:type="dcterms:W3CDTF">2015-12-21T07:57:17Z</dcterms:modified>
</cp:coreProperties>
</file>